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R:\Documentatie\FES rekenschema\"/>
    </mc:Choice>
  </mc:AlternateContent>
  <xr:revisionPtr revIDLastSave="0" documentId="13_ncr:1_{8EEB378E-3A89-4A91-AD96-4A7250BA076A}" xr6:coauthVersionLast="47" xr6:coauthVersionMax="47" xr10:uidLastSave="{00000000-0000-0000-0000-000000000000}"/>
  <bookViews>
    <workbookView xWindow="-120" yWindow="-120" windowWidth="29040" windowHeight="15720" xr2:uid="{ABCD4981-C01B-4B1F-9495-BB9C21AF22DD}"/>
  </bookViews>
  <sheets>
    <sheet name="Forest FES-rekenschema" sheetId="1" r:id="rId1"/>
  </sheets>
  <definedNames>
    <definedName name="AFBEELDING">OFFSET('Forest FES-rekenschema'!#REF!,IF('Forest FES-rekenschema'!$H$974=1,1,'Forest FES-rekenschema'!$G$919),IF('Forest FES-rekenschema'!$H$974=1,4,IF('Forest FES-rekenschema'!$D$18='Forest FES-rekenschema'!$B$966,6,0)+IF('Forest FES-rekenschema'!$D$16='Forest FES-rekenschema'!$B$958,2,0)),1,1)</definedName>
    <definedName name="_xlnm.Print_Area" localSheetId="0">'Forest FES-rekenschema'!$A$1:$N$27</definedName>
    <definedName name="Foto_band">IF('Forest FES-rekenschema'!$H$974+'Forest FES-rekenschema'!$I$974&gt;=1,'Forest FES-rekenschema'!#REF!,IF('Forest FES-rekenschema'!$D$12='Forest FES-rekenschema'!$B$962,'Forest FES-rekenschema'!#REF!,'Forest FES-rekenschema'!#REF!))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W932" i="1" l="1"/>
  <c r="FV932" i="1"/>
  <c r="I983" i="1" l="1"/>
  <c r="I974" i="1" s="1"/>
  <c r="H987" i="1" l="1"/>
  <c r="FV933" i="1"/>
  <c r="FW933" i="1"/>
  <c r="FV935" i="1"/>
  <c r="FW935" i="1"/>
  <c r="FV923" i="1"/>
  <c r="FY923" i="1"/>
  <c r="FX923" i="1"/>
  <c r="FW923" i="1"/>
  <c r="FU923" i="1" l="1"/>
  <c r="FU924" i="1" s="1" a="1"/>
  <c r="FU924" i="1" l="1"/>
  <c r="P997" i="1" s="1"/>
  <c r="A935" i="1"/>
  <c r="A924" i="1"/>
  <c r="A926" i="1"/>
  <c r="A936" i="1"/>
  <c r="A942" i="1"/>
  <c r="H942" i="1" s="1"/>
  <c r="A934" i="1"/>
  <c r="A928" i="1"/>
  <c r="A938" i="1"/>
  <c r="A933" i="1"/>
  <c r="A937" i="1"/>
  <c r="A932" i="1"/>
  <c r="A925" i="1"/>
  <c r="A931" i="1"/>
  <c r="A923" i="1"/>
  <c r="A940" i="1"/>
  <c r="A939" i="1"/>
  <c r="A929" i="1"/>
  <c r="A941" i="1"/>
  <c r="A930" i="1"/>
  <c r="A921" i="1"/>
  <c r="A927" i="1"/>
  <c r="A922" i="1"/>
  <c r="A25" i="1"/>
  <c r="A20" i="1" l="1"/>
  <c r="A21" i="1"/>
  <c r="B965" i="1"/>
  <c r="G957" i="1"/>
  <c r="A15" i="1"/>
  <c r="B966" i="1"/>
  <c r="A26" i="1"/>
  <c r="B957" i="1"/>
  <c r="A13" i="1"/>
  <c r="A12" i="1"/>
  <c r="G954" i="1"/>
  <c r="A14" i="1"/>
  <c r="G959" i="1"/>
  <c r="A16" i="1"/>
  <c r="G958" i="1"/>
  <c r="G956" i="1"/>
  <c r="P999" i="1"/>
  <c r="D5" i="1"/>
  <c r="B958" i="1"/>
  <c r="A17" i="1"/>
  <c r="G955" i="1"/>
  <c r="A8" i="1"/>
  <c r="A11" i="1"/>
  <c r="A1" i="1"/>
  <c r="A10" i="1"/>
  <c r="A27" i="1"/>
  <c r="H997" i="1" l="1"/>
  <c r="P998" i="1"/>
  <c r="H998" i="1" s="1"/>
  <c r="AB953" i="1" l="1"/>
  <c r="Z953" i="1"/>
  <c r="H922" i="1"/>
  <c r="H977" i="1"/>
  <c r="J990" i="1"/>
  <c r="H982" i="1"/>
  <c r="H937" i="1" l="1"/>
  <c r="H994" i="1"/>
  <c r="J993" i="1"/>
  <c r="J992" i="1"/>
  <c r="H930" i="1"/>
  <c r="H931" i="1"/>
  <c r="H932" i="1"/>
  <c r="H933" i="1"/>
  <c r="H934" i="1"/>
  <c r="H935" i="1"/>
  <c r="H936" i="1"/>
  <c r="H939" i="1"/>
  <c r="DN933" i="1"/>
  <c r="O956" i="1"/>
  <c r="H986" i="1" l="1"/>
  <c r="J989" i="1" l="1"/>
  <c r="J988" i="1"/>
  <c r="Q957" i="1"/>
  <c r="H984" i="1"/>
  <c r="H985" i="1"/>
  <c r="H980" i="1"/>
  <c r="G16" i="1" s="1"/>
  <c r="H976" i="1"/>
  <c r="H975" i="1"/>
  <c r="G8" i="1" s="1"/>
  <c r="H921" i="1"/>
  <c r="G922" i="1"/>
  <c r="G923" i="1" s="1"/>
  <c r="G924" i="1" s="1"/>
  <c r="G925" i="1" s="1"/>
  <c r="G926" i="1" s="1"/>
  <c r="G927" i="1" s="1"/>
  <c r="G928" i="1" s="1"/>
  <c r="G929" i="1" s="1"/>
  <c r="S957" i="1"/>
  <c r="S958" i="1"/>
  <c r="S959" i="1"/>
  <c r="S960" i="1"/>
  <c r="S961" i="1"/>
  <c r="S962" i="1"/>
  <c r="S963" i="1"/>
  <c r="S964" i="1"/>
  <c r="S965" i="1"/>
  <c r="S966" i="1"/>
  <c r="S967" i="1"/>
  <c r="S968" i="1"/>
  <c r="S969" i="1"/>
  <c r="S970" i="1"/>
  <c r="S971" i="1"/>
  <c r="S956" i="1"/>
  <c r="Q958" i="1"/>
  <c r="G10" i="1" l="1"/>
  <c r="G930" i="1"/>
  <c r="G931" i="1" s="1"/>
  <c r="G932" i="1" s="1"/>
  <c r="G933" i="1" s="1"/>
  <c r="G934" i="1" s="1"/>
  <c r="G935" i="1" s="1"/>
  <c r="G936" i="1" s="1"/>
  <c r="G937" i="1" s="1"/>
  <c r="G938" i="1" s="1"/>
  <c r="G939" i="1" s="1"/>
  <c r="G940" i="1" s="1"/>
  <c r="H929" i="1"/>
  <c r="R972" i="1"/>
  <c r="H938" i="1"/>
  <c r="H979" i="1"/>
  <c r="G14" i="1" s="1"/>
  <c r="O960" i="1"/>
  <c r="Q962" i="1"/>
  <c r="P969" i="1"/>
  <c r="P963" i="1"/>
  <c r="P957" i="1"/>
  <c r="Q968" i="1"/>
  <c r="O971" i="1"/>
  <c r="O959" i="1"/>
  <c r="P968" i="1"/>
  <c r="P962" i="1"/>
  <c r="Q967" i="1"/>
  <c r="O961" i="1"/>
  <c r="P967" i="1"/>
  <c r="O968" i="1"/>
  <c r="P956" i="1"/>
  <c r="Q966" i="1"/>
  <c r="Q960" i="1"/>
  <c r="O967" i="1"/>
  <c r="Q956" i="1"/>
  <c r="P966" i="1"/>
  <c r="P960" i="1"/>
  <c r="O970" i="1"/>
  <c r="Q961" i="1"/>
  <c r="P961" i="1"/>
  <c r="O966" i="1"/>
  <c r="Q965" i="1"/>
  <c r="Q959" i="1"/>
  <c r="O957" i="1"/>
  <c r="O965" i="1"/>
  <c r="P965" i="1"/>
  <c r="P959" i="1"/>
  <c r="O958" i="1"/>
  <c r="O969" i="1"/>
  <c r="Q971" i="1"/>
  <c r="P971" i="1"/>
  <c r="O964" i="1"/>
  <c r="Q970" i="1"/>
  <c r="Q964" i="1"/>
  <c r="O963" i="1"/>
  <c r="P970" i="1"/>
  <c r="P964" i="1"/>
  <c r="P958" i="1"/>
  <c r="O962" i="1"/>
  <c r="Q969" i="1"/>
  <c r="Q963" i="1"/>
  <c r="H940" i="1" l="1"/>
  <c r="G941" i="1"/>
  <c r="O972" i="1"/>
  <c r="BU923" i="1"/>
  <c r="B949" i="1"/>
  <c r="G942" i="1" l="1"/>
  <c r="H941" i="1"/>
  <c r="B948" i="1"/>
  <c r="B947" i="1"/>
  <c r="H923" i="1"/>
  <c r="H924" i="1"/>
  <c r="H925" i="1"/>
  <c r="H926" i="1"/>
  <c r="H927" i="1"/>
  <c r="H928" i="1"/>
  <c r="G919" i="1" l="1"/>
  <c r="B946" i="1"/>
  <c r="BU912" i="1" s="1"/>
  <c r="H978" i="1"/>
  <c r="G12" i="1" s="1"/>
  <c r="J919" i="1" l="1" a="1"/>
  <c r="H999" i="1" s="1"/>
  <c r="A19" i="1" l="1"/>
  <c r="A18" i="1"/>
  <c r="BU924" i="1"/>
  <c r="Z954" i="1" s="1"/>
  <c r="Z955" i="1" s="1"/>
  <c r="BU940" i="1"/>
  <c r="BU916" i="1"/>
  <c r="BU915" i="1"/>
  <c r="H945" i="1"/>
  <c r="BU939" i="1" s="1"/>
  <c r="H995" i="1"/>
  <c r="H996" i="1"/>
  <c r="BU917" i="1"/>
  <c r="BU922" i="1"/>
  <c r="BU914" i="1"/>
  <c r="BU918" i="1"/>
  <c r="BU941" i="1"/>
  <c r="BU919" i="1"/>
  <c r="DP933" i="1"/>
  <c r="J919" i="1"/>
  <c r="BU913" i="1"/>
  <c r="H981" i="1"/>
  <c r="G18" i="1" s="1"/>
  <c r="H974" i="1" l="1"/>
  <c r="L10" i="1" s="1"/>
  <c r="G20" i="1"/>
  <c r="AB954" i="1"/>
  <c r="AB955" i="1" s="1"/>
  <c r="AD960" i="1"/>
  <c r="DR933" i="1"/>
  <c r="BU926" i="1"/>
  <c r="J991" i="1"/>
  <c r="J974" i="1" s="1"/>
  <c r="BU925" i="1"/>
  <c r="DT933" i="1" s="1"/>
  <c r="L14" i="1" l="1"/>
  <c r="AB956" i="1"/>
  <c r="AB957" i="1" s="1"/>
  <c r="AB958" i="1" s="1"/>
  <c r="Z956" i="1"/>
  <c r="Z957" i="1" s="1"/>
  <c r="Z958" i="1" s="1"/>
  <c r="Z959" i="1" s="1"/>
  <c r="Z960" i="1" s="1"/>
  <c r="DK933" i="1"/>
  <c r="DK934" i="1" s="1"/>
  <c r="L18" i="1" l="1"/>
  <c r="AB959" i="1"/>
  <c r="AB960" i="1" s="1"/>
  <c r="BU943" i="1" l="1"/>
  <c r="G973" i="1" s="1"/>
  <c r="BU927" i="1" l="1"/>
  <c r="BU931" i="1" s="1"/>
  <c r="BU942" i="1" s="1"/>
  <c r="DK935" i="1"/>
  <c r="DK936" i="1" s="1"/>
  <c r="DK937" i="1" s="1"/>
  <c r="DK938" i="1" s="1"/>
  <c r="DK939" i="1" s="1"/>
  <c r="BU929" i="1"/>
  <c r="BU932" i="1" s="1"/>
  <c r="BU934" i="1" s="1"/>
  <c r="BU936" i="1" l="1"/>
  <c r="BU938" i="1" s="1"/>
  <c r="BU933" i="1"/>
  <c r="BU935" i="1" l="1"/>
  <c r="M9" i="1"/>
  <c r="H19" i="1" l="1"/>
  <c r="L9" i="1"/>
  <c r="H17" i="1"/>
  <c r="H18" i="1"/>
  <c r="H13" i="1"/>
  <c r="H14" i="1"/>
  <c r="H9" i="1"/>
  <c r="H10" i="1"/>
  <c r="M10" i="1"/>
  <c r="M17" i="1"/>
  <c r="N17" i="1" s="1"/>
  <c r="M18" i="1"/>
  <c r="N18" i="1" s="1"/>
  <c r="BU937" i="1"/>
  <c r="M13" i="1"/>
  <c r="M14" i="1"/>
  <c r="L13" i="1" l="1"/>
  <c r="L17" i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<sst xmlns="http://schemas.openxmlformats.org/spreadsheetml/2006/main" count="391" uniqueCount="294">
  <si>
    <t>Easywave</t>
  </si>
  <si>
    <t>R</t>
  </si>
  <si>
    <t>L</t>
  </si>
  <si>
    <t>MRS</t>
  </si>
  <si>
    <t>Easyflex</t>
  </si>
  <si>
    <t>5,4 cm (100%)</t>
  </si>
  <si>
    <t>6 cm (80%)</t>
  </si>
  <si>
    <t>8 cm (60%)</t>
  </si>
  <si>
    <t>One-way draw</t>
  </si>
  <si>
    <t>Center closing</t>
  </si>
  <si>
    <t>CCS</t>
  </si>
  <si>
    <t>-</t>
  </si>
  <si>
    <t>lengte voorloper</t>
  </si>
  <si>
    <t>M</t>
  </si>
  <si>
    <t>voorloper</t>
  </si>
  <si>
    <t>- No rights can be derived from this calculation tool.</t>
  </si>
  <si>
    <t>Lengte te kort</t>
  </si>
  <si>
    <t>gesloten</t>
  </si>
  <si>
    <t>open</t>
  </si>
  <si>
    <t>Motor / handbediend / koord</t>
  </si>
  <si>
    <t>breedte glijder</t>
  </si>
  <si>
    <t>lengte wavekoord</t>
  </si>
  <si>
    <t>- Product tolerances are calculated in the final results.</t>
  </si>
  <si>
    <t>FMS Dual</t>
  </si>
  <si>
    <t>V</t>
  </si>
  <si>
    <t>KS</t>
  </si>
  <si>
    <t>DS</t>
  </si>
  <si>
    <t>Enkel</t>
  </si>
  <si>
    <t>Dubbel</t>
  </si>
  <si>
    <t>start koord</t>
  </si>
  <si>
    <t>extra haken motor</t>
  </si>
  <si>
    <t>extra haken retour</t>
  </si>
  <si>
    <t>Extra haken retour</t>
  </si>
  <si>
    <t>B1</t>
  </si>
  <si>
    <t>B2</t>
  </si>
  <si>
    <t>C1</t>
  </si>
  <si>
    <t>C2</t>
  </si>
  <si>
    <t>C3</t>
  </si>
  <si>
    <t>C4</t>
  </si>
  <si>
    <t>D1</t>
  </si>
  <si>
    <t>D2</t>
  </si>
  <si>
    <t>E1</t>
  </si>
  <si>
    <t>E2</t>
  </si>
  <si>
    <t>E3</t>
  </si>
  <si>
    <t>E4</t>
  </si>
  <si>
    <t>F1</t>
  </si>
  <si>
    <t>F2</t>
  </si>
  <si>
    <t>G1</t>
  </si>
  <si>
    <t>G2</t>
  </si>
  <si>
    <t>K1</t>
  </si>
  <si>
    <t>L1</t>
  </si>
  <si>
    <t>L2</t>
  </si>
  <si>
    <t>W1</t>
  </si>
  <si>
    <t>W2</t>
  </si>
  <si>
    <t>X1</t>
  </si>
  <si>
    <t>X2</t>
  </si>
  <si>
    <t>AA</t>
  </si>
  <si>
    <t>FMS (Shuttle)</t>
  </si>
  <si>
    <t>FMS Plus</t>
  </si>
  <si>
    <t>CS</t>
  </si>
  <si>
    <t>DS-XL</t>
  </si>
  <si>
    <t>DS-XL LED</t>
  </si>
  <si>
    <t>J</t>
  </si>
  <si>
    <t>formule outputs</t>
  </si>
  <si>
    <t>A</t>
  </si>
  <si>
    <t>wavelengte</t>
  </si>
  <si>
    <t>B</t>
  </si>
  <si>
    <t>zaagmaat retourpoelie enkel</t>
  </si>
  <si>
    <t>C</t>
  </si>
  <si>
    <t>D</t>
  </si>
  <si>
    <t>E</t>
  </si>
  <si>
    <t>F</t>
  </si>
  <si>
    <t>even/oneven motor</t>
  </si>
  <si>
    <t>G</t>
  </si>
  <si>
    <t>even/oneven retour</t>
  </si>
  <si>
    <t>H</t>
  </si>
  <si>
    <t>I</t>
  </si>
  <si>
    <r>
      <t>iif(</t>
    </r>
    <r>
      <rPr>
        <sz val="11"/>
        <color theme="5" tint="-0.249977111117893"/>
        <rFont val="Calibri"/>
        <family val="2"/>
        <scheme val="minor"/>
      </rPr>
      <t>#5 LinksenRechts</t>
    </r>
    <r>
      <rPr>
        <sz val="11"/>
        <color theme="1"/>
        <rFont val="Calibri"/>
        <family val="2"/>
        <scheme val="minor"/>
      </rPr>
      <t xml:space="preserve"> &lt;&gt; 0 ,  </t>
    </r>
    <r>
      <rPr>
        <b/>
        <sz val="11"/>
        <color theme="5" tint="-0.249977111117893"/>
        <rFont val="Calibri"/>
        <family val="2"/>
        <scheme val="minor"/>
      </rPr>
      <t>C1</t>
    </r>
    <r>
      <rPr>
        <sz val="11"/>
        <color theme="1"/>
        <rFont val="Calibri"/>
        <family val="2"/>
        <scheme val="minor"/>
      </rPr>
      <t xml:space="preserve">  ,</t>
    </r>
    <r>
      <rPr>
        <sz val="11"/>
        <color rgb="FF92D050"/>
        <rFont val="Calibri"/>
        <family val="2"/>
        <scheme val="minor"/>
      </rPr>
      <t xml:space="preserve">  </t>
    </r>
    <r>
      <rPr>
        <b/>
        <sz val="11"/>
        <color theme="5" tint="-0.249977111117893"/>
        <rFont val="Calibri"/>
        <family val="2"/>
        <scheme val="minor"/>
      </rPr>
      <t xml:space="preserve">C2 </t>
    </r>
    <r>
      <rPr>
        <sz val="11"/>
        <color theme="1"/>
        <rFont val="Calibri"/>
        <family val="2"/>
        <scheme val="minor"/>
      </rPr>
      <t xml:space="preserve"> )</t>
    </r>
  </si>
  <si>
    <t>Overlap</t>
  </si>
  <si>
    <r>
      <rPr>
        <sz val="11"/>
        <color theme="5" tint="-0.249977111117893"/>
        <rFont val="Calibri"/>
        <family val="2"/>
        <scheme val="minor"/>
      </rPr>
      <t xml:space="preserve">#6 Overlap </t>
    </r>
    <r>
      <rPr>
        <sz val="11"/>
        <color theme="1"/>
        <rFont val="Calibri"/>
        <family val="2"/>
        <scheme val="minor"/>
      </rPr>
      <t xml:space="preserve"> /  2</t>
    </r>
  </si>
  <si>
    <t>zaagmaat retourpoelie</t>
  </si>
  <si>
    <r>
      <t>iif(</t>
    </r>
    <r>
      <rPr>
        <sz val="11"/>
        <color theme="5" tint="-0.249977111117893"/>
        <rFont val="Calibri"/>
        <family val="2"/>
        <scheme val="minor"/>
      </rPr>
      <t>#5 LinksenRechts</t>
    </r>
    <r>
      <rPr>
        <sz val="11"/>
        <color theme="1"/>
        <rFont val="Calibri"/>
        <family val="2"/>
        <scheme val="minor"/>
      </rPr>
      <t xml:space="preserve"> &lt;&gt; 0  ,  </t>
    </r>
    <r>
      <rPr>
        <b/>
        <sz val="11"/>
        <color theme="5" tint="-0.249977111117893"/>
        <rFont val="Calibri"/>
        <family val="2"/>
        <scheme val="minor"/>
      </rPr>
      <t xml:space="preserve">L1 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5" tint="-0.249977111117893"/>
        <rFont val="Calibri"/>
        <family val="2"/>
        <scheme val="minor"/>
      </rPr>
      <t>L2</t>
    </r>
    <r>
      <rPr>
        <sz val="11"/>
        <color theme="1"/>
        <rFont val="Calibri"/>
        <family val="2"/>
        <scheme val="minor"/>
      </rPr>
      <t xml:space="preserve"> )</t>
    </r>
  </si>
  <si>
    <t>BB</t>
  </si>
  <si>
    <t>CC</t>
  </si>
  <si>
    <t>N</t>
  </si>
  <si>
    <t>Formule glijder motor</t>
  </si>
  <si>
    <r>
      <t>iif(</t>
    </r>
    <r>
      <rPr>
        <b/>
        <sz val="11"/>
        <color theme="5" tint="-0.249977111117893"/>
        <rFont val="Calibri"/>
        <family val="2"/>
        <scheme val="minor"/>
      </rPr>
      <t xml:space="preserve">F </t>
    </r>
    <r>
      <rPr>
        <sz val="11"/>
        <color theme="5" tint="-0.249977111117893"/>
        <rFont val="Calibri"/>
        <family val="2"/>
        <scheme val="minor"/>
      </rPr>
      <t>Even/onevenmotor</t>
    </r>
    <r>
      <rPr>
        <sz val="11"/>
        <color theme="1"/>
        <rFont val="Calibri"/>
        <family val="2"/>
        <scheme val="minor"/>
      </rPr>
      <t xml:space="preserve"> &lt;&gt; 0 , iif((</t>
    </r>
    <r>
      <rPr>
        <b/>
        <sz val="11"/>
        <color theme="5" tint="-0.249977111117893"/>
        <rFont val="Calibri"/>
        <family val="2"/>
        <scheme val="minor"/>
      </rPr>
      <t>M</t>
    </r>
    <r>
      <rPr>
        <sz val="11"/>
        <color theme="5" tint="-0.249977111117893"/>
        <rFont val="Calibri"/>
        <family val="2"/>
        <scheme val="minor"/>
      </rPr>
      <t xml:space="preserve"> Formule</t>
    </r>
    <r>
      <rPr>
        <sz val="11"/>
        <color theme="1"/>
        <rFont val="Calibri"/>
        <family val="2"/>
        <scheme val="minor"/>
      </rPr>
      <t xml:space="preserve"> % 2) == 0 , </t>
    </r>
    <r>
      <rPr>
        <b/>
        <sz val="11"/>
        <color theme="5" tint="-0.249977111117893"/>
        <rFont val="Calibri"/>
        <family val="2"/>
        <scheme val="minor"/>
      </rPr>
      <t>M</t>
    </r>
    <r>
      <rPr>
        <sz val="11"/>
        <color theme="5" tint="-0.249977111117893"/>
        <rFont val="Calibri"/>
        <family val="2"/>
        <scheme val="minor"/>
      </rPr>
      <t xml:space="preserve"> Formule</t>
    </r>
    <r>
      <rPr>
        <sz val="11"/>
        <color theme="1"/>
        <rFont val="Calibri"/>
        <family val="2"/>
        <scheme val="minor"/>
      </rPr>
      <t xml:space="preserve"> , </t>
    </r>
    <r>
      <rPr>
        <b/>
        <sz val="11"/>
        <color theme="5" tint="-0.249977111117893"/>
        <rFont val="Calibri"/>
        <family val="2"/>
        <scheme val="minor"/>
      </rPr>
      <t>M</t>
    </r>
    <r>
      <rPr>
        <sz val="11"/>
        <color theme="5" tint="-0.249977111117893"/>
        <rFont val="Calibri"/>
        <family val="2"/>
        <scheme val="minor"/>
      </rPr>
      <t xml:space="preserve"> Formule</t>
    </r>
    <r>
      <rPr>
        <sz val="11"/>
        <color theme="1"/>
        <rFont val="Calibri"/>
        <family val="2"/>
        <scheme val="minor"/>
      </rPr>
      <t xml:space="preserve"> + 1 ) , iif((</t>
    </r>
    <r>
      <rPr>
        <b/>
        <sz val="11"/>
        <color theme="5" tint="-0.249977111117893"/>
        <rFont val="Calibri"/>
        <family val="2"/>
        <scheme val="minor"/>
      </rPr>
      <t>M</t>
    </r>
    <r>
      <rPr>
        <sz val="11"/>
        <color theme="5" tint="-0.249977111117893"/>
        <rFont val="Calibri"/>
        <family val="2"/>
        <scheme val="minor"/>
      </rPr>
      <t xml:space="preserve"> Formule</t>
    </r>
    <r>
      <rPr>
        <sz val="11"/>
        <color theme="1"/>
        <rFont val="Calibri"/>
        <family val="2"/>
        <scheme val="minor"/>
      </rPr>
      <t xml:space="preserve"> % 2) == 0 , </t>
    </r>
    <r>
      <rPr>
        <b/>
        <sz val="11"/>
        <color theme="5" tint="-0.249977111117893"/>
        <rFont val="Calibri"/>
        <family val="2"/>
        <scheme val="minor"/>
      </rPr>
      <t>M</t>
    </r>
    <r>
      <rPr>
        <sz val="11"/>
        <color theme="5" tint="-0.249977111117893"/>
        <rFont val="Calibri"/>
        <family val="2"/>
        <scheme val="minor"/>
      </rPr>
      <t xml:space="preserve"> Formule </t>
    </r>
    <r>
      <rPr>
        <sz val="11"/>
        <color theme="1"/>
        <rFont val="Calibri"/>
        <family val="2"/>
        <scheme val="minor"/>
      </rPr>
      <t xml:space="preserve">+ 1 , </t>
    </r>
    <r>
      <rPr>
        <b/>
        <sz val="11"/>
        <color theme="5" tint="-0.249977111117893"/>
        <rFont val="Calibri"/>
        <family val="2"/>
        <scheme val="minor"/>
      </rPr>
      <t>M</t>
    </r>
    <r>
      <rPr>
        <sz val="11"/>
        <color theme="5" tint="-0.249977111117893"/>
        <rFont val="Calibri"/>
        <family val="2"/>
        <scheme val="minor"/>
      </rPr>
      <t xml:space="preserve"> Formule</t>
    </r>
    <r>
      <rPr>
        <sz val="11"/>
        <color theme="1"/>
        <rFont val="Calibri"/>
        <family val="2"/>
        <scheme val="minor"/>
      </rPr>
      <t xml:space="preserve"> ))</t>
    </r>
  </si>
  <si>
    <t>O</t>
  </si>
  <si>
    <t>Formule glijder retour</t>
  </si>
  <si>
    <t>P</t>
  </si>
  <si>
    <t>totaal wave haken motor</t>
  </si>
  <si>
    <r>
      <rPr>
        <b/>
        <sz val="11"/>
        <color theme="5" tint="-0.249977111117893"/>
        <rFont val="Calibri"/>
        <family val="2"/>
        <scheme val="minor"/>
      </rPr>
      <t>N</t>
    </r>
    <r>
      <rPr>
        <sz val="11"/>
        <color theme="5" tint="-0.249977111117893"/>
        <rFont val="Calibri"/>
        <family val="2"/>
        <scheme val="minor"/>
      </rPr>
      <t xml:space="preserve"> Formule glijder motor</t>
    </r>
    <r>
      <rPr>
        <sz val="11"/>
        <color theme="1"/>
        <rFont val="Calibri"/>
        <family val="2"/>
        <scheme val="minor"/>
      </rPr>
      <t xml:space="preserve"> + </t>
    </r>
    <r>
      <rPr>
        <b/>
        <sz val="11"/>
        <color theme="5" tint="-0.249977111117893"/>
        <rFont val="Calibri"/>
        <family val="2"/>
        <scheme val="minor"/>
      </rPr>
      <t>D</t>
    </r>
    <r>
      <rPr>
        <sz val="11"/>
        <color theme="5" tint="-0.249977111117893"/>
        <rFont val="Calibri"/>
        <family val="2"/>
        <scheme val="minor"/>
      </rPr>
      <t xml:space="preserve"> Extra haken motor</t>
    </r>
  </si>
  <si>
    <t>Q</t>
  </si>
  <si>
    <t>totaal wave haken retour</t>
  </si>
  <si>
    <r>
      <rPr>
        <b/>
        <sz val="11"/>
        <color theme="5" tint="-0.249977111117893"/>
        <rFont val="Calibri"/>
        <family val="2"/>
        <scheme val="minor"/>
      </rPr>
      <t>O</t>
    </r>
    <r>
      <rPr>
        <sz val="11"/>
        <color theme="5" tint="-0.249977111117893"/>
        <rFont val="Calibri"/>
        <family val="2"/>
        <scheme val="minor"/>
      </rPr>
      <t xml:space="preserve"> Formule glijder motor</t>
    </r>
    <r>
      <rPr>
        <sz val="11"/>
        <color theme="1"/>
        <rFont val="Calibri"/>
        <family val="2"/>
        <scheme val="minor"/>
      </rPr>
      <t xml:space="preserve"> + </t>
    </r>
    <r>
      <rPr>
        <b/>
        <sz val="11"/>
        <color theme="5" tint="-0.249977111117893"/>
        <rFont val="Calibri"/>
        <family val="2"/>
        <scheme val="minor"/>
      </rPr>
      <t>E</t>
    </r>
    <r>
      <rPr>
        <sz val="11"/>
        <color theme="5" tint="-0.249977111117893"/>
        <rFont val="Calibri"/>
        <family val="2"/>
        <scheme val="minor"/>
      </rPr>
      <t xml:space="preserve"> Extra haken retour</t>
    </r>
  </si>
  <si>
    <t>total tape length motor</t>
  </si>
  <si>
    <r>
      <rPr>
        <sz val="11"/>
        <color theme="5" tint="-0.249977111117893"/>
        <rFont val="Calibri"/>
        <family val="2"/>
        <scheme val="minor"/>
      </rPr>
      <t>#7 distance bewteen hooks</t>
    </r>
    <r>
      <rPr>
        <sz val="11"/>
        <color theme="1"/>
        <rFont val="Calibri"/>
        <family val="2"/>
        <scheme val="minor"/>
      </rPr>
      <t xml:space="preserve"> * </t>
    </r>
    <r>
      <rPr>
        <b/>
        <sz val="11"/>
        <color theme="5" tint="-0.249977111117893"/>
        <rFont val="Calibri"/>
        <family val="2"/>
        <scheme val="minor"/>
      </rPr>
      <t>P</t>
    </r>
    <r>
      <rPr>
        <sz val="11"/>
        <color theme="5" tint="-0.249977111117893"/>
        <rFont val="Calibri"/>
        <family val="2"/>
        <scheme val="minor"/>
      </rPr>
      <t xml:space="preserve"> totaal wave haken motor</t>
    </r>
  </si>
  <si>
    <t>S</t>
  </si>
  <si>
    <t>total tape length retour</t>
  </si>
  <si>
    <r>
      <rPr>
        <sz val="11"/>
        <color theme="5" tint="-0.249977111117893"/>
        <rFont val="Calibri"/>
        <family val="2"/>
        <scheme val="minor"/>
      </rPr>
      <t>#7 distance bewteen hooks</t>
    </r>
    <r>
      <rPr>
        <sz val="11"/>
        <color theme="1"/>
        <rFont val="Calibri"/>
        <family val="2"/>
        <scheme val="minor"/>
      </rPr>
      <t xml:space="preserve"> * </t>
    </r>
    <r>
      <rPr>
        <b/>
        <sz val="11"/>
        <color theme="5" tint="-0.249977111117893"/>
        <rFont val="Calibri"/>
        <family val="2"/>
        <scheme val="minor"/>
      </rPr>
      <t>Q</t>
    </r>
    <r>
      <rPr>
        <sz val="11"/>
        <color theme="5" tint="-0.249977111117893"/>
        <rFont val="Calibri"/>
        <family val="2"/>
        <scheme val="minor"/>
      </rPr>
      <t xml:space="preserve"> totaal wave haken retour</t>
    </r>
  </si>
  <si>
    <t>T</t>
  </si>
  <si>
    <t>curtain fullness motor</t>
  </si>
  <si>
    <r>
      <t>iif(</t>
    </r>
    <r>
      <rPr>
        <sz val="11"/>
        <color theme="5" tint="-0.249977111117893"/>
        <rFont val="Calibri"/>
        <family val="2"/>
        <scheme val="minor"/>
      </rPr>
      <t>#5 LinksenRechts</t>
    </r>
    <r>
      <rPr>
        <sz val="11"/>
        <color theme="1"/>
        <rFont val="Calibri"/>
        <family val="2"/>
        <scheme val="minor"/>
      </rPr>
      <t xml:space="preserve"> &lt;&gt; 0  ,  </t>
    </r>
    <r>
      <rPr>
        <b/>
        <sz val="11"/>
        <color theme="5" tint="-0.249977111117893"/>
        <rFont val="Calibri"/>
        <family val="2"/>
        <scheme val="minor"/>
      </rPr>
      <t xml:space="preserve">R </t>
    </r>
    <r>
      <rPr>
        <sz val="11"/>
        <color theme="5" tint="-0.249977111117893"/>
        <rFont val="Calibri"/>
        <family val="2"/>
        <scheme val="minor"/>
      </rPr>
      <t>total tape length motor</t>
    </r>
    <r>
      <rPr>
        <b/>
        <sz val="11"/>
        <color theme="5" tint="-0.249977111117893"/>
        <rFont val="Calibri"/>
        <family val="2"/>
        <scheme val="minor"/>
      </rPr>
      <t xml:space="preserve">  </t>
    </r>
    <r>
      <rPr>
        <sz val="11"/>
        <rFont val="Calibri"/>
        <family val="2"/>
        <scheme val="minor"/>
      </rPr>
      <t>/</t>
    </r>
    <r>
      <rPr>
        <sz val="11"/>
        <color theme="5" tint="-0.249977111117893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( </t>
    </r>
    <r>
      <rPr>
        <sz val="11"/>
        <color theme="5" tint="-0.249977111117893"/>
        <rFont val="Calibri"/>
        <family val="2"/>
        <scheme val="minor"/>
      </rPr>
      <t>#3</t>
    </r>
    <r>
      <rPr>
        <b/>
        <sz val="11"/>
        <color theme="5" tint="-0.249977111117893"/>
        <rFont val="Calibri"/>
        <family val="2"/>
        <scheme val="minor"/>
      </rPr>
      <t xml:space="preserve"> </t>
    </r>
    <r>
      <rPr>
        <sz val="11"/>
        <color theme="5" tint="-0.249977111117893"/>
        <rFont val="Calibri"/>
        <family val="2"/>
        <scheme val="minor"/>
      </rPr>
      <t>Lengterail</t>
    </r>
    <r>
      <rPr>
        <b/>
        <sz val="11"/>
        <color theme="5" tint="-0.249977111117893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/ 2 ) * 100</t>
    </r>
    <r>
      <rPr>
        <b/>
        <sz val="11"/>
        <color theme="5" tint="-0.249977111117893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5" tint="-0.249977111117893"/>
        <rFont val="Calibri"/>
        <family val="2"/>
        <scheme val="minor"/>
      </rPr>
      <t xml:space="preserve">R </t>
    </r>
    <r>
      <rPr>
        <sz val="11"/>
        <color theme="5" tint="-0.249977111117893"/>
        <rFont val="Calibri"/>
        <family val="2"/>
        <scheme val="minor"/>
      </rPr>
      <t xml:space="preserve">total tape length motor  </t>
    </r>
    <r>
      <rPr>
        <sz val="11"/>
        <rFont val="Calibri"/>
        <family val="2"/>
        <scheme val="minor"/>
      </rPr>
      <t>/</t>
    </r>
    <r>
      <rPr>
        <sz val="11"/>
        <color theme="5" tint="-0.249977111117893"/>
        <rFont val="Calibri"/>
        <family val="2"/>
        <scheme val="minor"/>
      </rPr>
      <t xml:space="preserve"> #3 Lengterail</t>
    </r>
    <r>
      <rPr>
        <b/>
        <sz val="11"/>
        <color theme="5" tint="-0.249977111117893"/>
        <rFont val="Calibri"/>
        <family val="2"/>
        <scheme val="minor"/>
      </rPr>
      <t xml:space="preserve">  </t>
    </r>
    <r>
      <rPr>
        <sz val="11"/>
        <rFont val="Calibri"/>
        <family val="2"/>
        <scheme val="minor"/>
      </rPr>
      <t>* 100</t>
    </r>
    <r>
      <rPr>
        <sz val="11"/>
        <color theme="1"/>
        <rFont val="Calibri"/>
        <family val="2"/>
        <scheme val="minor"/>
      </rPr>
      <t xml:space="preserve"> )</t>
    </r>
  </si>
  <si>
    <t>U</t>
  </si>
  <si>
    <t>curtain fullness retour</t>
  </si>
  <si>
    <r>
      <rPr>
        <b/>
        <sz val="11"/>
        <color theme="5" tint="-0.249977111117893"/>
        <rFont val="Calibri"/>
        <family val="2"/>
        <scheme val="minor"/>
      </rPr>
      <t>R</t>
    </r>
    <r>
      <rPr>
        <sz val="11"/>
        <color theme="5" tint="-0.249977111117893"/>
        <rFont val="Calibri"/>
        <family val="2"/>
        <scheme val="minor"/>
      </rPr>
      <t xml:space="preserve"> total tape length motor</t>
    </r>
    <r>
      <rPr>
        <sz val="11"/>
        <color theme="1"/>
        <rFont val="Calibri"/>
        <family val="2"/>
        <scheme val="minor"/>
      </rPr>
      <t xml:space="preserve">  / (</t>
    </r>
    <r>
      <rPr>
        <sz val="11"/>
        <color theme="5" tint="-0.249977111117893"/>
        <rFont val="Calibri"/>
        <family val="2"/>
        <scheme val="minor"/>
      </rPr>
      <t>#3 Lengterail</t>
    </r>
    <r>
      <rPr>
        <sz val="11"/>
        <color theme="1"/>
        <rFont val="Calibri"/>
        <family val="2"/>
        <scheme val="minor"/>
      </rPr>
      <t xml:space="preserve">  / 2 ) * 100</t>
    </r>
  </si>
  <si>
    <r>
      <t>iif(</t>
    </r>
    <r>
      <rPr>
        <sz val="11"/>
        <color theme="5" tint="-0.249977111117893"/>
        <rFont val="Calibri"/>
        <family val="2"/>
        <scheme val="minor"/>
      </rPr>
      <t>#1 easyflex</t>
    </r>
    <r>
      <rPr>
        <sz val="11"/>
        <color theme="1"/>
        <rFont val="Calibri"/>
        <family val="2"/>
        <scheme val="minor"/>
      </rPr>
      <t xml:space="preserve"> &lt;&gt; 0 , 1,38 , 1,05 )</t>
    </r>
  </si>
  <si>
    <t>W</t>
  </si>
  <si>
    <t>minder glijders</t>
  </si>
  <si>
    <r>
      <t>iif(</t>
    </r>
    <r>
      <rPr>
        <sz val="11"/>
        <color theme="5" tint="-0.249977111117893"/>
        <rFont val="Calibri"/>
        <family val="2"/>
        <scheme val="minor"/>
      </rPr>
      <t>#5 LinksenRechts</t>
    </r>
    <r>
      <rPr>
        <sz val="11"/>
        <color theme="1"/>
        <rFont val="Calibri"/>
        <family val="2"/>
        <scheme val="minor"/>
      </rPr>
      <t xml:space="preserve"> &lt;&gt; 0 ,  </t>
    </r>
    <r>
      <rPr>
        <b/>
        <sz val="11"/>
        <color theme="5" tint="-0.249977111117893"/>
        <rFont val="Calibri"/>
        <family val="2"/>
        <scheme val="minor"/>
      </rPr>
      <t>W1</t>
    </r>
    <r>
      <rPr>
        <sz val="11"/>
        <color theme="1"/>
        <rFont val="Calibri"/>
        <family val="2"/>
        <scheme val="minor"/>
      </rPr>
      <t xml:space="preserve">  ,</t>
    </r>
    <r>
      <rPr>
        <sz val="11"/>
        <color rgb="FF92D050"/>
        <rFont val="Calibri"/>
        <family val="2"/>
        <scheme val="minor"/>
      </rPr>
      <t xml:space="preserve">  </t>
    </r>
    <r>
      <rPr>
        <b/>
        <sz val="11"/>
        <color theme="5" tint="-0.249977111117893"/>
        <rFont val="Calibri"/>
        <family val="2"/>
        <scheme val="minor"/>
      </rPr>
      <t xml:space="preserve">W2 </t>
    </r>
    <r>
      <rPr>
        <sz val="11"/>
        <color theme="1"/>
        <rFont val="Calibri"/>
        <family val="2"/>
        <scheme val="minor"/>
      </rPr>
      <t xml:space="preserve"> )</t>
    </r>
  </si>
  <si>
    <t>X</t>
  </si>
  <si>
    <r>
      <t>iif(</t>
    </r>
    <r>
      <rPr>
        <sz val="11"/>
        <color theme="5" tint="-0.249977111117893"/>
        <rFont val="Calibri"/>
        <family val="2"/>
        <scheme val="minor"/>
      </rPr>
      <t xml:space="preserve">#8 Stalenvoorloper </t>
    </r>
    <r>
      <rPr>
        <sz val="11"/>
        <color theme="1"/>
        <rFont val="Calibri"/>
        <family val="2"/>
        <scheme val="minor"/>
      </rPr>
      <t xml:space="preserve">&lt;&gt; 0  ,  </t>
    </r>
    <r>
      <rPr>
        <b/>
        <sz val="11"/>
        <color theme="5" tint="-0.249977111117893"/>
        <rFont val="Calibri"/>
        <family val="2"/>
        <scheme val="minor"/>
      </rPr>
      <t>X1</t>
    </r>
    <r>
      <rPr>
        <sz val="11"/>
        <color theme="1"/>
        <rFont val="Calibri"/>
        <family val="2"/>
        <scheme val="minor"/>
      </rPr>
      <t xml:space="preserve">  ,  </t>
    </r>
    <r>
      <rPr>
        <b/>
        <sz val="11"/>
        <color theme="5" tint="-0.249977111117893"/>
        <rFont val="Calibri"/>
        <family val="2"/>
        <scheme val="minor"/>
      </rPr>
      <t>X2</t>
    </r>
    <r>
      <rPr>
        <sz val="11"/>
        <color rgb="FF92D050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>)</t>
    </r>
  </si>
  <si>
    <t>Y</t>
  </si>
  <si>
    <t>curtain stack motor</t>
  </si>
  <si>
    <t>Start koord</t>
  </si>
  <si>
    <t>Staal</t>
  </si>
  <si>
    <t>Kunststof</t>
  </si>
  <si>
    <r>
      <t>iif(</t>
    </r>
    <r>
      <rPr>
        <sz val="11"/>
        <color theme="5" tint="-0.249977111117893"/>
        <rFont val="Calibri"/>
        <family val="2"/>
        <scheme val="minor"/>
      </rPr>
      <t>#4 5,4cm</t>
    </r>
    <r>
      <rPr>
        <sz val="11"/>
        <color theme="1"/>
        <rFont val="Calibri"/>
        <family val="2"/>
        <scheme val="minor"/>
      </rPr>
      <t xml:space="preserve"> &lt;&gt; 0  , 5.4545 , iif(</t>
    </r>
    <r>
      <rPr>
        <sz val="11"/>
        <color theme="5" tint="-0.249977111117893"/>
        <rFont val="Calibri"/>
        <family val="2"/>
        <scheme val="minor"/>
      </rPr>
      <t>#4 6cm</t>
    </r>
    <r>
      <rPr>
        <sz val="11"/>
        <color theme="1"/>
        <rFont val="Calibri"/>
        <family val="2"/>
        <scheme val="minor"/>
      </rPr>
      <t xml:space="preserve">  &lt;&gt; 0  , 5.9289 , iif(</t>
    </r>
    <r>
      <rPr>
        <sz val="11"/>
        <color theme="5" tint="-0.249977111117893"/>
        <rFont val="Calibri"/>
        <family val="2"/>
        <scheme val="minor"/>
      </rPr>
      <t>#4 8cm</t>
    </r>
    <r>
      <rPr>
        <sz val="11"/>
        <color theme="1"/>
        <rFont val="Calibri"/>
        <family val="2"/>
        <scheme val="minor"/>
      </rPr>
      <t xml:space="preserve">  &lt;&gt; 0  , 7.9130 , 8)))</t>
    </r>
  </si>
  <si>
    <r>
      <t>iif(</t>
    </r>
    <r>
      <rPr>
        <sz val="11"/>
        <color theme="5" tint="-0.249977111117893"/>
        <rFont val="Calibri"/>
        <family val="2"/>
        <scheme val="minor"/>
      </rPr>
      <t xml:space="preserve">#8 Stalenvoorloper </t>
    </r>
    <r>
      <rPr>
        <sz val="11"/>
        <color theme="1"/>
        <rFont val="Calibri"/>
        <family val="2"/>
        <scheme val="minor"/>
      </rPr>
      <t>&lt;&gt; 0  , 0 , iif(</t>
    </r>
    <r>
      <rPr>
        <sz val="11"/>
        <color theme="5" tint="-0.249977111117893"/>
        <rFont val="Calibri"/>
        <family val="2"/>
        <scheme val="minor"/>
      </rPr>
      <t>#5 LinksenRechts</t>
    </r>
    <r>
      <rPr>
        <sz val="11"/>
        <color theme="1"/>
        <rFont val="Calibri"/>
        <family val="2"/>
        <scheme val="minor"/>
      </rPr>
      <t xml:space="preserve"> &lt;&gt; 0 ,  </t>
    </r>
    <r>
      <rPr>
        <b/>
        <sz val="11"/>
        <color theme="5" tint="-0.249977111117893"/>
        <rFont val="Calibri"/>
        <family val="2"/>
        <scheme val="minor"/>
      </rPr>
      <t xml:space="preserve">B1  </t>
    </r>
    <r>
      <rPr>
        <sz val="11"/>
        <color theme="1"/>
        <rFont val="Calibri"/>
        <family val="2"/>
        <scheme val="minor"/>
      </rPr>
      <t xml:space="preserve">,  </t>
    </r>
    <r>
      <rPr>
        <b/>
        <sz val="11"/>
        <color theme="5" tint="-0.249977111117893"/>
        <rFont val="Calibri"/>
        <family val="2"/>
        <scheme val="minor"/>
      </rPr>
      <t>B2</t>
    </r>
    <r>
      <rPr>
        <sz val="11"/>
        <color rgb="FF92D050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>))</t>
    </r>
  </si>
  <si>
    <r>
      <t>iif(</t>
    </r>
    <r>
      <rPr>
        <sz val="11"/>
        <color theme="5" tint="-0.249977111117893"/>
        <rFont val="Calibri"/>
        <family val="2"/>
        <scheme val="minor"/>
      </rPr>
      <t xml:space="preserve">#8 Stalenvoorloper </t>
    </r>
    <r>
      <rPr>
        <sz val="11"/>
        <color theme="1"/>
        <rFont val="Calibri"/>
        <family val="2"/>
        <scheme val="minor"/>
      </rPr>
      <t>&lt;&gt; 0  , iif(</t>
    </r>
    <r>
      <rPr>
        <sz val="11"/>
        <color theme="5" tint="-0.249977111117893"/>
        <rFont val="Calibri"/>
        <family val="2"/>
        <scheme val="minor"/>
      </rPr>
      <t xml:space="preserve">#5 LinksenRechts </t>
    </r>
    <r>
      <rPr>
        <sz val="11"/>
        <color theme="1"/>
        <rFont val="Calibri"/>
        <family val="2"/>
        <scheme val="minor"/>
      </rPr>
      <t xml:space="preserve"> &lt;&gt;  0 ,  </t>
    </r>
    <r>
      <rPr>
        <b/>
        <sz val="11"/>
        <color theme="5" tint="-0.249977111117893"/>
        <rFont val="Calibri"/>
        <family val="2"/>
        <scheme val="minor"/>
      </rPr>
      <t xml:space="preserve">C1 </t>
    </r>
    <r>
      <rPr>
        <sz val="11"/>
        <color theme="1"/>
        <rFont val="Calibri"/>
        <family val="2"/>
        <scheme val="minor"/>
      </rPr>
      <t xml:space="preserve"> ,  </t>
    </r>
    <r>
      <rPr>
        <b/>
        <sz val="11"/>
        <color theme="5" tint="-0.249977111117893"/>
        <rFont val="Calibri"/>
        <family val="2"/>
        <scheme val="minor"/>
      </rPr>
      <t xml:space="preserve">C2 </t>
    </r>
    <r>
      <rPr>
        <sz val="11"/>
        <color theme="1"/>
        <rFont val="Calibri"/>
        <family val="2"/>
        <scheme val="minor"/>
      </rPr>
      <t xml:space="preserve"> ),</t>
    </r>
    <r>
      <rPr>
        <sz val="11"/>
        <color rgb="FF92D050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>iif(</t>
    </r>
    <r>
      <rPr>
        <sz val="11"/>
        <color theme="5" tint="-0.249977111117893"/>
        <rFont val="Calibri"/>
        <family val="2"/>
        <scheme val="minor"/>
      </rPr>
      <t>#8 Kunststofvoorloper</t>
    </r>
    <r>
      <rPr>
        <sz val="11"/>
        <color theme="1"/>
        <rFont val="Calibri"/>
        <family val="2"/>
        <scheme val="minor"/>
      </rPr>
      <t xml:space="preserve">  &lt;&gt;  0  ,  iif(</t>
    </r>
    <r>
      <rPr>
        <sz val="11"/>
        <color theme="5" tint="-0.249977111117893"/>
        <rFont val="Calibri"/>
        <family val="2"/>
        <scheme val="minor"/>
      </rPr>
      <t>#5 LinksenRechts</t>
    </r>
    <r>
      <rPr>
        <sz val="11"/>
        <color theme="1"/>
        <rFont val="Calibri"/>
        <family val="2"/>
        <scheme val="minor"/>
      </rPr>
      <t xml:space="preserve">  &lt;&gt;  0  ,  </t>
    </r>
    <r>
      <rPr>
        <b/>
        <sz val="11"/>
        <color theme="5" tint="-0.249977111117893"/>
        <rFont val="Calibri"/>
        <family val="2"/>
        <scheme val="minor"/>
      </rPr>
      <t xml:space="preserve">C3 </t>
    </r>
    <r>
      <rPr>
        <sz val="11"/>
        <color theme="1"/>
        <rFont val="Calibri"/>
        <family val="2"/>
        <scheme val="minor"/>
      </rPr>
      <t xml:space="preserve"> ,  </t>
    </r>
    <r>
      <rPr>
        <b/>
        <sz val="11"/>
        <color theme="5" tint="-0.249977111117893"/>
        <rFont val="Calibri"/>
        <family val="2"/>
        <scheme val="minor"/>
      </rPr>
      <t xml:space="preserve">C4 </t>
    </r>
    <r>
      <rPr>
        <sz val="11"/>
        <color theme="1"/>
        <rFont val="Calibri"/>
        <family val="2"/>
        <scheme val="minor"/>
      </rPr>
      <t xml:space="preserve"> )  ,  0  ))</t>
    </r>
  </si>
  <si>
    <r>
      <t>iif(</t>
    </r>
    <r>
      <rPr>
        <sz val="11"/>
        <color theme="5" tint="-0.249977111117893"/>
        <rFont val="Calibri"/>
        <family val="2"/>
        <scheme val="minor"/>
      </rPr>
      <t xml:space="preserve">#8 Stalenvoorloper </t>
    </r>
    <r>
      <rPr>
        <sz val="11"/>
        <color theme="1"/>
        <rFont val="Calibri"/>
        <family val="2"/>
        <scheme val="minor"/>
      </rPr>
      <t xml:space="preserve">&lt;&gt; 0  ,  </t>
    </r>
    <r>
      <rPr>
        <b/>
        <sz val="11"/>
        <color theme="5" tint="-0.249977111117893"/>
        <rFont val="Calibri"/>
        <family val="2"/>
        <scheme val="minor"/>
      </rPr>
      <t>D1</t>
    </r>
    <r>
      <rPr>
        <sz val="11"/>
        <color theme="1"/>
        <rFont val="Calibri"/>
        <family val="2"/>
        <scheme val="minor"/>
      </rPr>
      <t xml:space="preserve">  ,  </t>
    </r>
    <r>
      <rPr>
        <b/>
        <sz val="11"/>
        <color theme="5" tint="-0.249977111117893"/>
        <rFont val="Calibri"/>
        <family val="2"/>
        <scheme val="minor"/>
      </rPr>
      <t>D2</t>
    </r>
    <r>
      <rPr>
        <sz val="11"/>
        <color rgb="FF92D050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>)</t>
    </r>
  </si>
  <si>
    <r>
      <t>iif(</t>
    </r>
    <r>
      <rPr>
        <sz val="11"/>
        <color theme="5" tint="-0.249977111117893"/>
        <rFont val="Calibri"/>
        <family val="2"/>
        <scheme val="minor"/>
      </rPr>
      <t>#8 Stalenvoorloper</t>
    </r>
    <r>
      <rPr>
        <sz val="11"/>
        <color theme="1"/>
        <rFont val="Calibri"/>
        <family val="2"/>
        <scheme val="minor"/>
      </rPr>
      <t xml:space="preserve"> &lt;&gt; 0  ,  iif(</t>
    </r>
    <r>
      <rPr>
        <sz val="11"/>
        <color theme="5" tint="-0.249977111117893"/>
        <rFont val="Calibri"/>
        <family val="2"/>
        <scheme val="minor"/>
      </rPr>
      <t>#5 LinksenRechts</t>
    </r>
    <r>
      <rPr>
        <sz val="11"/>
        <color theme="1"/>
        <rFont val="Calibri"/>
        <family val="2"/>
        <scheme val="minor"/>
      </rPr>
      <t xml:space="preserve">  &lt;&gt;  0  ,  </t>
    </r>
    <r>
      <rPr>
        <b/>
        <sz val="11"/>
        <color theme="5" tint="-0.249977111117893"/>
        <rFont val="Calibri"/>
        <family val="2"/>
        <scheme val="minor"/>
      </rPr>
      <t>E1</t>
    </r>
    <r>
      <rPr>
        <sz val="11"/>
        <color theme="5" tint="-0.249977111117893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 xml:space="preserve">,  </t>
    </r>
    <r>
      <rPr>
        <b/>
        <sz val="11"/>
        <color theme="5" tint="-0.249977111117893"/>
        <rFont val="Calibri"/>
        <family val="2"/>
        <scheme val="minor"/>
      </rPr>
      <t>E2</t>
    </r>
    <r>
      <rPr>
        <sz val="11"/>
        <color theme="5" tint="-0.249977111117893"/>
        <rFont val="Calibri"/>
        <family val="2"/>
        <scheme val="minor"/>
      </rPr>
      <t xml:space="preserve"> </t>
    </r>
    <r>
      <rPr>
        <sz val="11"/>
        <color rgb="FF92D05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), iif(</t>
    </r>
    <r>
      <rPr>
        <sz val="11"/>
        <color theme="5" tint="-0.249977111117893"/>
        <rFont val="Calibri"/>
        <family val="2"/>
        <scheme val="minor"/>
      </rPr>
      <t>#8 Kunststofvoorloper</t>
    </r>
    <r>
      <rPr>
        <sz val="11"/>
        <color theme="1"/>
        <rFont val="Calibri"/>
        <family val="2"/>
        <scheme val="minor"/>
      </rPr>
      <t xml:space="preserve">  &lt;&gt;  0  , iif(</t>
    </r>
    <r>
      <rPr>
        <sz val="11"/>
        <color theme="5" tint="-0.249977111117893"/>
        <rFont val="Calibri"/>
        <family val="2"/>
        <scheme val="minor"/>
      </rPr>
      <t>#5 LinksenRechts</t>
    </r>
    <r>
      <rPr>
        <sz val="11"/>
        <color theme="1"/>
        <rFont val="Calibri"/>
        <family val="2"/>
        <scheme val="minor"/>
      </rPr>
      <t xml:space="preserve"> &lt;&gt; 0 ,  </t>
    </r>
    <r>
      <rPr>
        <b/>
        <sz val="11"/>
        <color theme="5" tint="-0.249977111117893"/>
        <rFont val="Calibri"/>
        <family val="2"/>
        <scheme val="minor"/>
      </rPr>
      <t>E3</t>
    </r>
    <r>
      <rPr>
        <sz val="11"/>
        <color theme="5" tint="-0.249977111117893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 xml:space="preserve">,  </t>
    </r>
    <r>
      <rPr>
        <b/>
        <sz val="11"/>
        <color theme="5" tint="-0.249977111117893"/>
        <rFont val="Calibri"/>
        <family val="2"/>
        <scheme val="minor"/>
      </rPr>
      <t>E4</t>
    </r>
    <r>
      <rPr>
        <sz val="11"/>
        <color theme="1"/>
        <rFont val="Calibri"/>
        <family val="2"/>
        <scheme val="minor"/>
      </rPr>
      <t xml:space="preserve">  ) , 0 ))</t>
    </r>
  </si>
  <si>
    <r>
      <t>iif(</t>
    </r>
    <r>
      <rPr>
        <sz val="11"/>
        <color theme="5" tint="-0.249977111117893"/>
        <rFont val="Calibri"/>
        <family val="2"/>
        <scheme val="minor"/>
      </rPr>
      <t>#8 Stalenvoorloper</t>
    </r>
    <r>
      <rPr>
        <sz val="11"/>
        <color theme="1"/>
        <rFont val="Calibri"/>
        <family val="2"/>
        <scheme val="minor"/>
      </rPr>
      <t xml:space="preserve"> &lt;&gt; 0  ,  </t>
    </r>
    <r>
      <rPr>
        <b/>
        <sz val="11"/>
        <color theme="5" tint="-0.249977111117893"/>
        <rFont val="Calibri"/>
        <family val="2"/>
        <scheme val="minor"/>
      </rPr>
      <t xml:space="preserve">F1 </t>
    </r>
    <r>
      <rPr>
        <sz val="11"/>
        <color theme="1"/>
        <rFont val="Calibri"/>
        <family val="2"/>
        <scheme val="minor"/>
      </rPr>
      <t xml:space="preserve"> ,iif(</t>
    </r>
    <r>
      <rPr>
        <sz val="11"/>
        <color theme="5" tint="-0.249977111117893"/>
        <rFont val="Calibri"/>
        <family val="2"/>
        <scheme val="minor"/>
      </rPr>
      <t>#8 Kunststofvoorloper</t>
    </r>
    <r>
      <rPr>
        <sz val="11"/>
        <color theme="1"/>
        <rFont val="Calibri"/>
        <family val="2"/>
        <scheme val="minor"/>
      </rPr>
      <t xml:space="preserve"> &lt;&gt; 0 , </t>
    </r>
    <r>
      <rPr>
        <b/>
        <sz val="11"/>
        <color theme="5" tint="-0.249977111117893"/>
        <rFont val="Calibri"/>
        <family val="2"/>
        <scheme val="minor"/>
      </rPr>
      <t>F2</t>
    </r>
    <r>
      <rPr>
        <sz val="11"/>
        <color theme="1"/>
        <rFont val="Calibri"/>
        <family val="2"/>
        <scheme val="minor"/>
      </rPr>
      <t xml:space="preserve">  ,  1  ))  </t>
    </r>
  </si>
  <si>
    <r>
      <t>iif(</t>
    </r>
    <r>
      <rPr>
        <sz val="11"/>
        <color theme="5" tint="-0.249977111117893"/>
        <rFont val="Calibri"/>
        <family val="2"/>
        <scheme val="minor"/>
      </rPr>
      <t>#8 Stalenvoorloper</t>
    </r>
    <r>
      <rPr>
        <sz val="11"/>
        <color theme="1"/>
        <rFont val="Calibri"/>
        <family val="2"/>
        <scheme val="minor"/>
      </rPr>
      <t xml:space="preserve"> &lt;&gt; 0  ,  </t>
    </r>
    <r>
      <rPr>
        <b/>
        <sz val="11"/>
        <color theme="5" tint="-0.249977111117893"/>
        <rFont val="Calibri"/>
        <family val="2"/>
        <scheme val="minor"/>
      </rPr>
      <t xml:space="preserve">G1  </t>
    </r>
    <r>
      <rPr>
        <sz val="11"/>
        <color theme="1"/>
        <rFont val="Calibri"/>
        <family val="2"/>
        <scheme val="minor"/>
      </rPr>
      <t>,iif(</t>
    </r>
    <r>
      <rPr>
        <sz val="11"/>
        <color theme="5" tint="-0.249977111117893"/>
        <rFont val="Calibri"/>
        <family val="2"/>
        <scheme val="minor"/>
      </rPr>
      <t>#8 Kunststofvoorloper</t>
    </r>
    <r>
      <rPr>
        <sz val="11"/>
        <color theme="1"/>
        <rFont val="Calibri"/>
        <family val="2"/>
        <scheme val="minor"/>
      </rPr>
      <t xml:space="preserve"> &lt;&gt; 0  ,  </t>
    </r>
    <r>
      <rPr>
        <b/>
        <sz val="11"/>
        <color theme="5" tint="-0.249977111117893"/>
        <rFont val="Calibri"/>
        <family val="2"/>
        <scheme val="minor"/>
      </rPr>
      <t xml:space="preserve">G2  </t>
    </r>
    <r>
      <rPr>
        <sz val="11"/>
        <color theme="1"/>
        <rFont val="Calibri"/>
        <family val="2"/>
        <scheme val="minor"/>
      </rPr>
      <t>, 1  ))</t>
    </r>
  </si>
  <si>
    <r>
      <t>iif(</t>
    </r>
    <r>
      <rPr>
        <sz val="11"/>
        <color theme="5" tint="-0.249977111117893"/>
        <rFont val="Calibri"/>
        <family val="2"/>
        <scheme val="minor"/>
      </rPr>
      <t>#5 LinksenRechts</t>
    </r>
    <r>
      <rPr>
        <sz val="11"/>
        <color theme="1"/>
        <rFont val="Calibri"/>
        <family val="2"/>
        <scheme val="minor"/>
      </rPr>
      <t xml:space="preserve"> &lt;&gt; 0 ,  </t>
    </r>
    <r>
      <rPr>
        <b/>
        <sz val="11"/>
        <color theme="5" tint="-0.249977111117893"/>
        <rFont val="Calibri"/>
        <family val="2"/>
        <scheme val="minor"/>
      </rPr>
      <t>B1</t>
    </r>
    <r>
      <rPr>
        <sz val="11"/>
        <color theme="1"/>
        <rFont val="Calibri"/>
        <family val="2"/>
        <scheme val="minor"/>
      </rPr>
      <t xml:space="preserve">  ,</t>
    </r>
    <r>
      <rPr>
        <sz val="11"/>
        <color rgb="FF92D050"/>
        <rFont val="Calibri"/>
        <family val="2"/>
        <scheme val="minor"/>
      </rPr>
      <t xml:space="preserve">  </t>
    </r>
    <r>
      <rPr>
        <b/>
        <sz val="11"/>
        <color theme="5" tint="-0.249977111117893"/>
        <rFont val="Calibri"/>
        <family val="2"/>
        <scheme val="minor"/>
      </rPr>
      <t xml:space="preserve">B2 </t>
    </r>
    <r>
      <rPr>
        <sz val="11"/>
        <color theme="1"/>
        <rFont val="Calibri"/>
        <family val="2"/>
        <scheme val="minor"/>
      </rPr>
      <t xml:space="preserve"> )</t>
    </r>
  </si>
  <si>
    <t>Even/Oneven motor</t>
  </si>
  <si>
    <t>Even/Oneven retour</t>
  </si>
  <si>
    <t>Zaagmaat motorpoelie / links</t>
  </si>
  <si>
    <t>Zaagmaat retourpoelie</t>
  </si>
  <si>
    <t>Minder glijders</t>
  </si>
  <si>
    <t>Lengte voorloper</t>
  </si>
  <si>
    <t>Extra lengte motorpoelie</t>
  </si>
  <si>
    <t>Waarden van geslecteerde rail</t>
  </si>
  <si>
    <t>Rail nummer geselecteerd</t>
  </si>
  <si>
    <t>Pull down menu's</t>
  </si>
  <si>
    <t>Naam rail (pulldownmenu)</t>
  </si>
  <si>
    <t>Juiste verwoording</t>
  </si>
  <si>
    <t>Steel</t>
  </si>
  <si>
    <t>Plastic</t>
  </si>
  <si>
    <t>MRS Universal</t>
  </si>
  <si>
    <r>
      <t xml:space="preserve">Bepaalt output van formule </t>
    </r>
    <r>
      <rPr>
        <b/>
        <sz val="11"/>
        <color theme="5" tint="-0.249977111117893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5" tint="-0.249977111117893"/>
        <rFont val="Calibri"/>
        <family val="2"/>
        <scheme val="minor"/>
      </rPr>
      <t>H</t>
    </r>
  </si>
  <si>
    <r>
      <t xml:space="preserve">Bepaalt output van formule </t>
    </r>
    <r>
      <rPr>
        <b/>
        <sz val="11"/>
        <color theme="5" tint="-0.249977111117893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 -</t>
    </r>
    <r>
      <rPr>
        <b/>
        <sz val="11"/>
        <color theme="5" tint="-0.249977111117893"/>
        <rFont val="Calibri"/>
        <family val="2"/>
        <scheme val="minor"/>
      </rPr>
      <t xml:space="preserve"> I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5" tint="-0.249977111117893"/>
        <rFont val="Calibri"/>
        <family val="2"/>
        <scheme val="minor"/>
      </rPr>
      <t>J</t>
    </r>
  </si>
  <si>
    <r>
      <t>math.ceiling(((</t>
    </r>
    <r>
      <rPr>
        <b/>
        <sz val="11"/>
        <color theme="5" tint="-0.249977111117893"/>
        <rFont val="Calibri"/>
        <family val="2"/>
        <scheme val="minor"/>
      </rPr>
      <t xml:space="preserve">N </t>
    </r>
    <r>
      <rPr>
        <sz val="11"/>
        <color theme="5" tint="-0.249977111117893"/>
        <rFont val="Calibri"/>
        <family val="2"/>
        <scheme val="minor"/>
      </rPr>
      <t xml:space="preserve">Formule glijder motor </t>
    </r>
    <r>
      <rPr>
        <sz val="11"/>
        <color theme="1"/>
        <rFont val="Calibri"/>
        <family val="2"/>
        <scheme val="minor"/>
      </rPr>
      <t xml:space="preserve"> -  </t>
    </r>
    <r>
      <rPr>
        <b/>
        <sz val="11"/>
        <color theme="5" tint="-0.249977111117893"/>
        <rFont val="Calibri"/>
        <family val="2"/>
        <scheme val="minor"/>
      </rPr>
      <t>W</t>
    </r>
    <r>
      <rPr>
        <sz val="11"/>
        <color theme="5" tint="-0.249977111117893"/>
        <rFont val="Calibri"/>
        <family val="2"/>
        <scheme val="minor"/>
      </rPr>
      <t xml:space="preserve"> minderglijders  </t>
    </r>
    <r>
      <rPr>
        <sz val="11"/>
        <color theme="1"/>
        <rFont val="Calibri"/>
        <family val="2"/>
        <scheme val="minor"/>
      </rPr>
      <t xml:space="preserve">)  *  </t>
    </r>
    <r>
      <rPr>
        <b/>
        <sz val="11"/>
        <color theme="5" tint="-0.249977111117893"/>
        <rFont val="Calibri"/>
        <family val="2"/>
        <scheme val="minor"/>
      </rPr>
      <t>V</t>
    </r>
    <r>
      <rPr>
        <sz val="11"/>
        <color theme="5" tint="-0.249977111117893"/>
        <rFont val="Calibri"/>
        <family val="2"/>
        <scheme val="minor"/>
      </rPr>
      <t xml:space="preserve"> breedte glijder  </t>
    </r>
    <r>
      <rPr>
        <sz val="11"/>
        <color theme="1"/>
        <rFont val="Calibri"/>
        <family val="2"/>
        <scheme val="minor"/>
      </rPr>
      <t xml:space="preserve">)  +  (  </t>
    </r>
    <r>
      <rPr>
        <b/>
        <sz val="11"/>
        <color theme="5" tint="-0.249977111117893"/>
        <rFont val="Calibri"/>
        <family val="2"/>
        <scheme val="minor"/>
      </rPr>
      <t xml:space="preserve">K1 </t>
    </r>
    <r>
      <rPr>
        <sz val="11"/>
        <color theme="5" tint="-0.249977111117893"/>
        <rFont val="Calibri"/>
        <family val="2"/>
        <scheme val="minor"/>
      </rPr>
      <t>zaagmaat motor</t>
    </r>
    <r>
      <rPr>
        <sz val="11"/>
        <color theme="1"/>
        <rFont val="Calibri"/>
        <family val="2"/>
        <scheme val="minor"/>
      </rPr>
      <t xml:space="preserve">  +  </t>
    </r>
    <r>
      <rPr>
        <b/>
        <sz val="11"/>
        <color theme="5" tint="-0.249977111117893"/>
        <rFont val="Calibri"/>
        <family val="2"/>
        <scheme val="minor"/>
      </rPr>
      <t>AA</t>
    </r>
    <r>
      <rPr>
        <sz val="11"/>
        <color theme="1"/>
        <rFont val="Calibri"/>
        <family val="2"/>
        <scheme val="minor"/>
      </rPr>
      <t xml:space="preserve">  )  +  </t>
    </r>
    <r>
      <rPr>
        <b/>
        <sz val="11"/>
        <color theme="5" tint="-0.249977111117893"/>
        <rFont val="Calibri"/>
        <family val="2"/>
        <scheme val="minor"/>
      </rPr>
      <t>X</t>
    </r>
    <r>
      <rPr>
        <sz val="11"/>
        <color theme="5" tint="-0.249977111117893"/>
        <rFont val="Calibri"/>
        <family val="2"/>
        <scheme val="minor"/>
      </rPr>
      <t xml:space="preserve"> lengte voorloper  </t>
    </r>
    <r>
      <rPr>
        <sz val="11"/>
        <color theme="1"/>
        <rFont val="Calibri"/>
        <family val="2"/>
        <scheme val="minor"/>
      </rPr>
      <t>)</t>
    </r>
  </si>
  <si>
    <t>Rail type</t>
  </si>
  <si>
    <t>ALLE MATEN IN CM</t>
  </si>
  <si>
    <t>CS Recess</t>
  </si>
  <si>
    <t>KS Recess</t>
  </si>
  <si>
    <t>CRS Corded</t>
  </si>
  <si>
    <t>FMS Plus Recess</t>
  </si>
  <si>
    <t>DS-XL Motorised</t>
  </si>
  <si>
    <t>DS-XL Corded</t>
  </si>
  <si>
    <t>DS-XL LED Motorised</t>
  </si>
  <si>
    <t>Type formule</t>
  </si>
  <si>
    <t>Blauw  =  ""</t>
  </si>
  <si>
    <t>Test incorrecte velden</t>
  </si>
  <si>
    <t>Systeem</t>
  </si>
  <si>
    <t>Band</t>
  </si>
  <si>
    <t>Rail lengte</t>
  </si>
  <si>
    <t>type glijder</t>
  </si>
  <si>
    <t>afstand glijder</t>
  </si>
  <si>
    <t>enkel / dubbel pakket</t>
  </si>
  <si>
    <t>overlap FMS Dual</t>
  </si>
  <si>
    <t>Afstand haken</t>
  </si>
  <si>
    <t>Raillengte heeft tekst</t>
  </si>
  <si>
    <t>Overlap heeft tekst</t>
  </si>
  <si>
    <t>Dual lengte te kort</t>
  </si>
  <si>
    <t>Dual lengte te lang</t>
  </si>
  <si>
    <t>FMS Dual enkel pakket</t>
  </si>
  <si>
    <t>Off-set Assymtrisch gordijn</t>
  </si>
  <si>
    <t>Z</t>
  </si>
  <si>
    <t>Offset rail</t>
  </si>
  <si>
    <t>Off-set heeft tekst</t>
  </si>
  <si>
    <t>Off-set te kort</t>
  </si>
  <si>
    <t>Formule motor</t>
  </si>
  <si>
    <t>Formule retour</t>
  </si>
  <si>
    <t>M1</t>
  </si>
  <si>
    <r>
      <t>iif(</t>
    </r>
    <r>
      <rPr>
        <b/>
        <sz val="11"/>
        <color theme="5" tint="-0.249977111117893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5" tint="-0.249977111117893"/>
        <rFont val="Calibri"/>
        <family val="2"/>
        <scheme val="minor"/>
      </rPr>
      <t>Even/onevenretour</t>
    </r>
    <r>
      <rPr>
        <sz val="11"/>
        <color theme="1"/>
        <rFont val="Calibri"/>
        <family val="2"/>
        <scheme val="minor"/>
      </rPr>
      <t xml:space="preserve"> &lt;&gt; 0 , iif((</t>
    </r>
    <r>
      <rPr>
        <b/>
        <sz val="11"/>
        <color theme="5" tint="-0.249977111117893"/>
        <rFont val="Calibri"/>
        <family val="2"/>
        <scheme val="minor"/>
      </rPr>
      <t>M</t>
    </r>
    <r>
      <rPr>
        <sz val="11"/>
        <color theme="5" tint="-0.249977111117893"/>
        <rFont val="Calibri"/>
        <family val="2"/>
        <scheme val="minor"/>
      </rPr>
      <t xml:space="preserve"> Formule</t>
    </r>
    <r>
      <rPr>
        <sz val="11"/>
        <color theme="1"/>
        <rFont val="Calibri"/>
        <family val="2"/>
        <scheme val="minor"/>
      </rPr>
      <t xml:space="preserve"> % 2) == 0 , </t>
    </r>
    <r>
      <rPr>
        <b/>
        <sz val="11"/>
        <color theme="5" tint="-0.249977111117893"/>
        <rFont val="Calibri"/>
        <family val="2"/>
        <scheme val="minor"/>
      </rPr>
      <t>M1</t>
    </r>
    <r>
      <rPr>
        <sz val="11"/>
        <color theme="5" tint="-0.249977111117893"/>
        <rFont val="Calibri"/>
        <family val="2"/>
        <scheme val="minor"/>
      </rPr>
      <t xml:space="preserve"> Formule</t>
    </r>
    <r>
      <rPr>
        <sz val="11"/>
        <color theme="1"/>
        <rFont val="Calibri"/>
        <family val="2"/>
        <scheme val="minor"/>
      </rPr>
      <t xml:space="preserve"> , </t>
    </r>
    <r>
      <rPr>
        <b/>
        <sz val="11"/>
        <color theme="5" tint="-0.249977111117893"/>
        <rFont val="Calibri"/>
        <family val="2"/>
        <scheme val="minor"/>
      </rPr>
      <t>M1</t>
    </r>
    <r>
      <rPr>
        <sz val="11"/>
        <color theme="5" tint="-0.249977111117893"/>
        <rFont val="Calibri"/>
        <family val="2"/>
        <scheme val="minor"/>
      </rPr>
      <t xml:space="preserve"> Formule</t>
    </r>
    <r>
      <rPr>
        <sz val="11"/>
        <color theme="1"/>
        <rFont val="Calibri"/>
        <family val="2"/>
        <scheme val="minor"/>
      </rPr>
      <t xml:space="preserve"> + 1 ) , iif((</t>
    </r>
    <r>
      <rPr>
        <b/>
        <sz val="11"/>
        <color theme="5" tint="-0.249977111117893"/>
        <rFont val="Calibri"/>
        <family val="2"/>
        <scheme val="minor"/>
      </rPr>
      <t>M1</t>
    </r>
    <r>
      <rPr>
        <sz val="11"/>
        <color theme="5" tint="-0.249977111117893"/>
        <rFont val="Calibri"/>
        <family val="2"/>
        <scheme val="minor"/>
      </rPr>
      <t xml:space="preserve"> Formule</t>
    </r>
    <r>
      <rPr>
        <sz val="11"/>
        <color theme="1"/>
        <rFont val="Calibri"/>
        <family val="2"/>
        <scheme val="minor"/>
      </rPr>
      <t xml:space="preserve"> % 2) == 0 , </t>
    </r>
    <r>
      <rPr>
        <b/>
        <sz val="11"/>
        <color theme="5" tint="-0.249977111117893"/>
        <rFont val="Calibri"/>
        <family val="2"/>
        <scheme val="minor"/>
      </rPr>
      <t>M1</t>
    </r>
    <r>
      <rPr>
        <sz val="11"/>
        <color theme="5" tint="-0.249977111117893"/>
        <rFont val="Calibri"/>
        <family val="2"/>
        <scheme val="minor"/>
      </rPr>
      <t xml:space="preserve"> Formule </t>
    </r>
    <r>
      <rPr>
        <sz val="11"/>
        <color theme="1"/>
        <rFont val="Calibri"/>
        <family val="2"/>
        <scheme val="minor"/>
      </rPr>
      <t xml:space="preserve">+ 1 , </t>
    </r>
    <r>
      <rPr>
        <b/>
        <sz val="11"/>
        <color theme="5" tint="-0.249977111117893"/>
        <rFont val="Calibri"/>
        <family val="2"/>
        <scheme val="minor"/>
      </rPr>
      <t>M1</t>
    </r>
    <r>
      <rPr>
        <sz val="11"/>
        <color theme="5" tint="-0.249977111117893"/>
        <rFont val="Calibri"/>
        <family val="2"/>
        <scheme val="minor"/>
      </rPr>
      <t xml:space="preserve"> Formule</t>
    </r>
    <r>
      <rPr>
        <sz val="11"/>
        <color theme="1"/>
        <rFont val="Calibri"/>
        <family val="2"/>
        <scheme val="minor"/>
      </rPr>
      <t xml:space="preserve"> ))</t>
    </r>
  </si>
  <si>
    <r>
      <t>iif(</t>
    </r>
    <r>
      <rPr>
        <sz val="11"/>
        <color theme="5" tint="-0.249977111117893"/>
        <rFont val="Calibri"/>
        <family val="2"/>
        <scheme val="minor"/>
      </rPr>
      <t>#5 LinksenRechts</t>
    </r>
    <r>
      <rPr>
        <sz val="11"/>
        <color theme="1"/>
        <rFont val="Calibri"/>
        <family val="2"/>
        <scheme val="minor"/>
      </rPr>
      <t xml:space="preserve"> &lt;&gt; 0  ,  Math.Ceiling((((((</t>
    </r>
    <r>
      <rPr>
        <sz val="11"/>
        <color theme="5" tint="-0.249977111117893"/>
        <rFont val="Calibri"/>
        <family val="2"/>
        <scheme val="minor"/>
      </rPr>
      <t>#3 Lengterail</t>
    </r>
    <r>
      <rPr>
        <sz val="11"/>
        <color theme="1"/>
        <rFont val="Calibri"/>
        <family val="2"/>
        <scheme val="minor"/>
      </rPr>
      <t xml:space="preserve">  - </t>
    </r>
    <r>
      <rPr>
        <sz val="11"/>
        <color theme="5" tint="-0.249977111117893"/>
        <rFont val="Calibri"/>
        <family val="2"/>
        <scheme val="minor"/>
      </rPr>
      <t xml:space="preserve"> </t>
    </r>
    <r>
      <rPr>
        <b/>
        <sz val="11"/>
        <color theme="5" tint="-0.249977111117893"/>
        <rFont val="Calibri"/>
        <family val="2"/>
        <scheme val="minor"/>
      </rPr>
      <t xml:space="preserve">K1 </t>
    </r>
    <r>
      <rPr>
        <sz val="11"/>
        <color theme="5" tint="-0.249977111117893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-  </t>
    </r>
    <r>
      <rPr>
        <b/>
        <sz val="11"/>
        <color theme="5" tint="-0.249977111117893"/>
        <rFont val="Calibri"/>
        <family val="2"/>
        <scheme val="minor"/>
      </rPr>
      <t>L</t>
    </r>
    <r>
      <rPr>
        <sz val="11"/>
        <color theme="5" tint="-0.249977111117893"/>
        <rFont val="Calibri"/>
        <family val="2"/>
        <scheme val="minor"/>
      </rPr>
      <t xml:space="preserve"> zaagmaat retour  </t>
    </r>
    <r>
      <rPr>
        <sz val="11"/>
        <color theme="1"/>
        <rFont val="Calibri"/>
        <family val="2"/>
        <scheme val="minor"/>
      </rPr>
      <t xml:space="preserve">+ (  </t>
    </r>
    <r>
      <rPr>
        <b/>
        <sz val="11"/>
        <color theme="5" tint="-0.249977111117893"/>
        <rFont val="Calibri"/>
        <family val="2"/>
        <scheme val="minor"/>
      </rPr>
      <t>L</t>
    </r>
    <r>
      <rPr>
        <sz val="11"/>
        <color theme="5" tint="-0.249977111117893"/>
        <rFont val="Calibri"/>
        <family val="2"/>
        <scheme val="minor"/>
      </rPr>
      <t xml:space="preserve"> zaagmaat retour  </t>
    </r>
    <r>
      <rPr>
        <sz val="11"/>
        <color theme="1"/>
        <rFont val="Calibri"/>
        <family val="2"/>
        <scheme val="minor"/>
      </rPr>
      <t xml:space="preserve">-  </t>
    </r>
    <r>
      <rPr>
        <b/>
        <sz val="11"/>
        <color theme="5" tint="-0.249977111117893"/>
        <rFont val="Calibri"/>
        <family val="2"/>
        <scheme val="minor"/>
      </rPr>
      <t>BB</t>
    </r>
    <r>
      <rPr>
        <sz val="11"/>
        <color theme="5" tint="-0.249977111117893"/>
        <rFont val="Calibri"/>
        <family val="2"/>
        <scheme val="minor"/>
      </rPr>
      <t xml:space="preserve"> zaagmaat retourpoelie enkel  </t>
    </r>
    <r>
      <rPr>
        <sz val="11"/>
        <color theme="1"/>
        <rFont val="Calibri"/>
        <family val="2"/>
        <scheme val="minor"/>
      </rPr>
      <t xml:space="preserve">))  /  2  )  +  </t>
    </r>
    <r>
      <rPr>
        <b/>
        <sz val="11"/>
        <color theme="5" tint="-0.249977111117893"/>
        <rFont val="Calibri"/>
        <family val="2"/>
        <scheme val="minor"/>
      </rPr>
      <t>CC</t>
    </r>
    <r>
      <rPr>
        <sz val="11"/>
        <color theme="5" tint="-0.249977111117893"/>
        <rFont val="Calibri"/>
        <family val="2"/>
        <scheme val="minor"/>
      </rPr>
      <t xml:space="preserve"> Startkoord  </t>
    </r>
    <r>
      <rPr>
        <sz val="11"/>
        <color theme="1"/>
        <rFont val="Calibri"/>
        <family val="2"/>
        <scheme val="minor"/>
      </rPr>
      <t xml:space="preserve">) + </t>
    </r>
    <r>
      <rPr>
        <b/>
        <sz val="11"/>
        <color theme="5" tint="-0.249977111117893"/>
        <rFont val="Calibri"/>
        <family val="2"/>
        <scheme val="minor"/>
      </rPr>
      <t>Z</t>
    </r>
    <r>
      <rPr>
        <sz val="11"/>
        <color theme="5" tint="-0.249977111117893"/>
        <rFont val="Calibri"/>
        <family val="2"/>
        <scheme val="minor"/>
      </rPr>
      <t xml:space="preserve"> Offset</t>
    </r>
    <r>
      <rPr>
        <sz val="11"/>
        <color theme="1"/>
        <rFont val="Calibri"/>
        <family val="2"/>
        <scheme val="minor"/>
      </rPr>
      <t xml:space="preserve"> )  /  </t>
    </r>
    <r>
      <rPr>
        <b/>
        <sz val="11"/>
        <color theme="5" tint="-0.249977111117893"/>
        <rFont val="Calibri"/>
        <family val="2"/>
        <scheme val="minor"/>
      </rPr>
      <t>A</t>
    </r>
    <r>
      <rPr>
        <sz val="11"/>
        <color theme="5" tint="-0.249977111117893"/>
        <rFont val="Calibri"/>
        <family val="2"/>
        <scheme val="minor"/>
      </rPr>
      <t xml:space="preserve"> Wavelengte</t>
    </r>
    <r>
      <rPr>
        <sz val="11"/>
        <color theme="1"/>
        <rFont val="Calibri"/>
        <family val="2"/>
        <scheme val="minor"/>
      </rPr>
      <t>)  +  1   )  ,  Math.Ceiling((((</t>
    </r>
    <r>
      <rPr>
        <sz val="11"/>
        <color theme="5" tint="-0.249977111117893"/>
        <rFont val="Calibri"/>
        <family val="2"/>
        <scheme val="minor"/>
      </rPr>
      <t>#3 Lengterail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5" tint="-0.249977111117893"/>
        <rFont val="Calibri"/>
        <family val="2"/>
        <scheme val="minor"/>
      </rPr>
      <t xml:space="preserve">K1 </t>
    </r>
    <r>
      <rPr>
        <sz val="11"/>
        <color theme="1"/>
        <rFont val="Calibri"/>
        <family val="2"/>
        <scheme val="minor"/>
      </rPr>
      <t xml:space="preserve">- </t>
    </r>
    <r>
      <rPr>
        <b/>
        <sz val="11"/>
        <color theme="5" tint="-0.249977111117893"/>
        <rFont val="Calibri"/>
        <family val="2"/>
        <scheme val="minor"/>
      </rPr>
      <t>L</t>
    </r>
    <r>
      <rPr>
        <sz val="11"/>
        <color theme="5" tint="-0.249977111117893"/>
        <rFont val="Calibri"/>
        <family val="2"/>
        <scheme val="minor"/>
      </rPr>
      <t xml:space="preserve"> zaagmaat retour  </t>
    </r>
    <r>
      <rPr>
        <sz val="11"/>
        <color theme="1"/>
        <rFont val="Calibri"/>
        <family val="2"/>
        <scheme val="minor"/>
      </rPr>
      <t xml:space="preserve">+  (  </t>
    </r>
    <r>
      <rPr>
        <b/>
        <sz val="11"/>
        <color theme="5" tint="-0.249977111117893"/>
        <rFont val="Calibri"/>
        <family val="2"/>
        <scheme val="minor"/>
      </rPr>
      <t>L</t>
    </r>
    <r>
      <rPr>
        <sz val="11"/>
        <color theme="5" tint="-0.249977111117893"/>
        <rFont val="Calibri"/>
        <family val="2"/>
        <scheme val="minor"/>
      </rPr>
      <t xml:space="preserve"> zaagmaat retour </t>
    </r>
    <r>
      <rPr>
        <sz val="11"/>
        <color theme="1"/>
        <rFont val="Calibri"/>
        <family val="2"/>
        <scheme val="minor"/>
      </rPr>
      <t xml:space="preserve"> -  </t>
    </r>
    <r>
      <rPr>
        <b/>
        <sz val="11"/>
        <color theme="5" tint="-0.249977111117893"/>
        <rFont val="Calibri"/>
        <family val="2"/>
        <scheme val="minor"/>
      </rPr>
      <t>BB</t>
    </r>
    <r>
      <rPr>
        <sz val="11"/>
        <color theme="5" tint="-0.249977111117893"/>
        <rFont val="Calibri"/>
        <family val="2"/>
        <scheme val="minor"/>
      </rPr>
      <t xml:space="preserve"> zaagmaat retourpoelie enkel</t>
    </r>
    <r>
      <rPr>
        <sz val="11"/>
        <color theme="1"/>
        <rFont val="Calibri"/>
        <family val="2"/>
        <scheme val="minor"/>
      </rPr>
      <t xml:space="preserve">  ))  +  </t>
    </r>
    <r>
      <rPr>
        <b/>
        <sz val="11"/>
        <color theme="5" tint="-0.249977111117893"/>
        <rFont val="Calibri"/>
        <family val="2"/>
        <scheme val="minor"/>
      </rPr>
      <t>CC</t>
    </r>
    <r>
      <rPr>
        <sz val="11"/>
        <color theme="5" tint="-0.249977111117893"/>
        <rFont val="Calibri"/>
        <family val="2"/>
        <scheme val="minor"/>
      </rPr>
      <t xml:space="preserve"> Startkoord  </t>
    </r>
    <r>
      <rPr>
        <sz val="11"/>
        <color theme="1"/>
        <rFont val="Calibri"/>
        <family val="2"/>
        <scheme val="minor"/>
      </rPr>
      <t xml:space="preserve">)  /  </t>
    </r>
    <r>
      <rPr>
        <b/>
        <sz val="11"/>
        <color theme="5" tint="-0.249977111117893"/>
        <rFont val="Calibri"/>
        <family val="2"/>
        <scheme val="minor"/>
      </rPr>
      <t>A</t>
    </r>
    <r>
      <rPr>
        <sz val="11"/>
        <color theme="5" tint="-0.249977111117893"/>
        <rFont val="Calibri"/>
        <family val="2"/>
        <scheme val="minor"/>
      </rPr>
      <t xml:space="preserve"> Wavelengte  </t>
    </r>
    <r>
      <rPr>
        <sz val="11"/>
        <color theme="1"/>
        <rFont val="Calibri"/>
        <family val="2"/>
        <scheme val="minor"/>
      </rPr>
      <t>)  +  1  ))</t>
    </r>
  </si>
  <si>
    <r>
      <t>iif(</t>
    </r>
    <r>
      <rPr>
        <sz val="11"/>
        <color theme="5" tint="-0.249977111117893"/>
        <rFont val="Calibri"/>
        <family val="2"/>
        <scheme val="minor"/>
      </rPr>
      <t>#5 LinksenRechts</t>
    </r>
    <r>
      <rPr>
        <sz val="11"/>
        <color theme="1"/>
        <rFont val="Calibri"/>
        <family val="2"/>
        <scheme val="minor"/>
      </rPr>
      <t xml:space="preserve"> &lt;&gt; 0  ,  Math.Ceiling((((((</t>
    </r>
    <r>
      <rPr>
        <sz val="11"/>
        <color theme="5" tint="-0.249977111117893"/>
        <rFont val="Calibri"/>
        <family val="2"/>
        <scheme val="minor"/>
      </rPr>
      <t>#3 Lengterail</t>
    </r>
    <r>
      <rPr>
        <sz val="11"/>
        <color theme="1"/>
        <rFont val="Calibri"/>
        <family val="2"/>
        <scheme val="minor"/>
      </rPr>
      <t xml:space="preserve">  - </t>
    </r>
    <r>
      <rPr>
        <sz val="11"/>
        <color theme="5" tint="-0.249977111117893"/>
        <rFont val="Calibri"/>
        <family val="2"/>
        <scheme val="minor"/>
      </rPr>
      <t xml:space="preserve"> </t>
    </r>
    <r>
      <rPr>
        <b/>
        <sz val="11"/>
        <color theme="5" tint="-0.249977111117893"/>
        <rFont val="Calibri"/>
        <family val="2"/>
        <scheme val="minor"/>
      </rPr>
      <t xml:space="preserve">K1 </t>
    </r>
    <r>
      <rPr>
        <sz val="11"/>
        <color theme="5" tint="-0.249977111117893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-  </t>
    </r>
    <r>
      <rPr>
        <b/>
        <sz val="11"/>
        <color theme="5" tint="-0.249977111117893"/>
        <rFont val="Calibri"/>
        <family val="2"/>
        <scheme val="minor"/>
      </rPr>
      <t>L</t>
    </r>
    <r>
      <rPr>
        <sz val="11"/>
        <color theme="5" tint="-0.249977111117893"/>
        <rFont val="Calibri"/>
        <family val="2"/>
        <scheme val="minor"/>
      </rPr>
      <t xml:space="preserve"> zaagmaat retour  </t>
    </r>
    <r>
      <rPr>
        <sz val="11"/>
        <color theme="1"/>
        <rFont val="Calibri"/>
        <family val="2"/>
        <scheme val="minor"/>
      </rPr>
      <t xml:space="preserve">+ (  </t>
    </r>
    <r>
      <rPr>
        <b/>
        <sz val="11"/>
        <color theme="5" tint="-0.249977111117893"/>
        <rFont val="Calibri"/>
        <family val="2"/>
        <scheme val="minor"/>
      </rPr>
      <t>L</t>
    </r>
    <r>
      <rPr>
        <sz val="11"/>
        <color theme="5" tint="-0.249977111117893"/>
        <rFont val="Calibri"/>
        <family val="2"/>
        <scheme val="minor"/>
      </rPr>
      <t xml:space="preserve"> zaagmaat retour  </t>
    </r>
    <r>
      <rPr>
        <sz val="11"/>
        <color theme="1"/>
        <rFont val="Calibri"/>
        <family val="2"/>
        <scheme val="minor"/>
      </rPr>
      <t xml:space="preserve">-  </t>
    </r>
    <r>
      <rPr>
        <b/>
        <sz val="11"/>
        <color theme="5" tint="-0.249977111117893"/>
        <rFont val="Calibri"/>
        <family val="2"/>
        <scheme val="minor"/>
      </rPr>
      <t>BB</t>
    </r>
    <r>
      <rPr>
        <sz val="11"/>
        <color theme="5" tint="-0.249977111117893"/>
        <rFont val="Calibri"/>
        <family val="2"/>
        <scheme val="minor"/>
      </rPr>
      <t xml:space="preserve"> zaagmaat retourpoelie enkel  </t>
    </r>
    <r>
      <rPr>
        <sz val="11"/>
        <color theme="1"/>
        <rFont val="Calibri"/>
        <family val="2"/>
        <scheme val="minor"/>
      </rPr>
      <t xml:space="preserve">))  /  2  )  +  </t>
    </r>
    <r>
      <rPr>
        <b/>
        <sz val="11"/>
        <color theme="5" tint="-0.249977111117893"/>
        <rFont val="Calibri"/>
        <family val="2"/>
        <scheme val="minor"/>
      </rPr>
      <t>CC</t>
    </r>
    <r>
      <rPr>
        <sz val="11"/>
        <color theme="5" tint="-0.249977111117893"/>
        <rFont val="Calibri"/>
        <family val="2"/>
        <scheme val="minor"/>
      </rPr>
      <t xml:space="preserve"> Startkoord  </t>
    </r>
    <r>
      <rPr>
        <sz val="11"/>
        <color theme="1"/>
        <rFont val="Calibri"/>
        <family val="2"/>
        <scheme val="minor"/>
      </rPr>
      <t xml:space="preserve">) - </t>
    </r>
    <r>
      <rPr>
        <b/>
        <sz val="11"/>
        <color theme="5" tint="-0.249977111117893"/>
        <rFont val="Calibri"/>
        <family val="2"/>
        <scheme val="minor"/>
      </rPr>
      <t xml:space="preserve">Z </t>
    </r>
    <r>
      <rPr>
        <sz val="11"/>
        <color theme="5" tint="-0.249977111117893"/>
        <rFont val="Calibri"/>
        <family val="2"/>
        <scheme val="minor"/>
      </rPr>
      <t>Offset</t>
    </r>
    <r>
      <rPr>
        <sz val="11"/>
        <color theme="1"/>
        <rFont val="Calibri"/>
        <family val="2"/>
        <scheme val="minor"/>
      </rPr>
      <t xml:space="preserve"> )  /  </t>
    </r>
    <r>
      <rPr>
        <b/>
        <sz val="11"/>
        <color theme="5" tint="-0.249977111117893"/>
        <rFont val="Calibri"/>
        <family val="2"/>
        <scheme val="minor"/>
      </rPr>
      <t>A</t>
    </r>
    <r>
      <rPr>
        <sz val="11"/>
        <color theme="5" tint="-0.249977111117893"/>
        <rFont val="Calibri"/>
        <family val="2"/>
        <scheme val="minor"/>
      </rPr>
      <t xml:space="preserve"> Wavelengte</t>
    </r>
    <r>
      <rPr>
        <sz val="11"/>
        <color theme="1"/>
        <rFont val="Calibri"/>
        <family val="2"/>
        <scheme val="minor"/>
      </rPr>
      <t>)  +  1   )  ,  Math.Ceiling((((</t>
    </r>
    <r>
      <rPr>
        <sz val="11"/>
        <color theme="5" tint="-0.249977111117893"/>
        <rFont val="Calibri"/>
        <family val="2"/>
        <scheme val="minor"/>
      </rPr>
      <t>#3 Lengterail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5" tint="-0.249977111117893"/>
        <rFont val="Calibri"/>
        <family val="2"/>
        <scheme val="minor"/>
      </rPr>
      <t xml:space="preserve">K1 </t>
    </r>
    <r>
      <rPr>
        <sz val="11"/>
        <color theme="1"/>
        <rFont val="Calibri"/>
        <family val="2"/>
        <scheme val="minor"/>
      </rPr>
      <t xml:space="preserve">- </t>
    </r>
    <r>
      <rPr>
        <b/>
        <sz val="11"/>
        <color theme="5" tint="-0.249977111117893"/>
        <rFont val="Calibri"/>
        <family val="2"/>
        <scheme val="minor"/>
      </rPr>
      <t>L</t>
    </r>
    <r>
      <rPr>
        <sz val="11"/>
        <color theme="5" tint="-0.249977111117893"/>
        <rFont val="Calibri"/>
        <family val="2"/>
        <scheme val="minor"/>
      </rPr>
      <t xml:space="preserve"> zaagmaat retour  </t>
    </r>
    <r>
      <rPr>
        <sz val="11"/>
        <color theme="1"/>
        <rFont val="Calibri"/>
        <family val="2"/>
        <scheme val="minor"/>
      </rPr>
      <t xml:space="preserve">+  (  </t>
    </r>
    <r>
      <rPr>
        <b/>
        <sz val="11"/>
        <color theme="5" tint="-0.249977111117893"/>
        <rFont val="Calibri"/>
        <family val="2"/>
        <scheme val="minor"/>
      </rPr>
      <t>L</t>
    </r>
    <r>
      <rPr>
        <sz val="11"/>
        <color theme="5" tint="-0.249977111117893"/>
        <rFont val="Calibri"/>
        <family val="2"/>
        <scheme val="minor"/>
      </rPr>
      <t xml:space="preserve"> zaagmaat retour </t>
    </r>
    <r>
      <rPr>
        <sz val="11"/>
        <color theme="1"/>
        <rFont val="Calibri"/>
        <family val="2"/>
        <scheme val="minor"/>
      </rPr>
      <t xml:space="preserve"> -  </t>
    </r>
    <r>
      <rPr>
        <b/>
        <sz val="11"/>
        <color theme="5" tint="-0.249977111117893"/>
        <rFont val="Calibri"/>
        <family val="2"/>
        <scheme val="minor"/>
      </rPr>
      <t>BB</t>
    </r>
    <r>
      <rPr>
        <sz val="11"/>
        <color theme="5" tint="-0.249977111117893"/>
        <rFont val="Calibri"/>
        <family val="2"/>
        <scheme val="minor"/>
      </rPr>
      <t xml:space="preserve"> zaagmaat retourpoelie enkel</t>
    </r>
    <r>
      <rPr>
        <sz val="11"/>
        <color theme="1"/>
        <rFont val="Calibri"/>
        <family val="2"/>
        <scheme val="minor"/>
      </rPr>
      <t xml:space="preserve">  ))  +  </t>
    </r>
    <r>
      <rPr>
        <b/>
        <sz val="11"/>
        <color theme="5" tint="-0.249977111117893"/>
        <rFont val="Calibri"/>
        <family val="2"/>
        <scheme val="minor"/>
      </rPr>
      <t>CC</t>
    </r>
    <r>
      <rPr>
        <sz val="11"/>
        <color theme="5" tint="-0.249977111117893"/>
        <rFont val="Calibri"/>
        <family val="2"/>
        <scheme val="minor"/>
      </rPr>
      <t xml:space="preserve"> Startkoord  </t>
    </r>
    <r>
      <rPr>
        <sz val="11"/>
        <color theme="1"/>
        <rFont val="Calibri"/>
        <family val="2"/>
        <scheme val="minor"/>
      </rPr>
      <t xml:space="preserve">)  /  </t>
    </r>
    <r>
      <rPr>
        <b/>
        <sz val="11"/>
        <color theme="5" tint="-0.249977111117893"/>
        <rFont val="Calibri"/>
        <family val="2"/>
        <scheme val="minor"/>
      </rPr>
      <t>A</t>
    </r>
    <r>
      <rPr>
        <sz val="11"/>
        <color theme="5" tint="-0.249977111117893"/>
        <rFont val="Calibri"/>
        <family val="2"/>
        <scheme val="minor"/>
      </rPr>
      <t xml:space="preserve"> Wavelengte  </t>
    </r>
    <r>
      <rPr>
        <sz val="11"/>
        <color theme="1"/>
        <rFont val="Calibri"/>
        <family val="2"/>
        <scheme val="minor"/>
      </rPr>
      <t>)  +  1  ))</t>
    </r>
  </si>
  <si>
    <t>Asymmetrie</t>
  </si>
  <si>
    <t>Off-set te lang</t>
  </si>
  <si>
    <t>Off-set geen motor</t>
  </si>
  <si>
    <t>Minimale lengte:</t>
  </si>
  <si>
    <t>retourpoelie Eind loopvlak tot eind rail</t>
  </si>
  <si>
    <t>roller =</t>
  </si>
  <si>
    <t>wave =</t>
  </si>
  <si>
    <t>flex =</t>
  </si>
  <si>
    <t>Easywave Roller</t>
  </si>
  <si>
    <t>Wel Roller glijder</t>
  </si>
  <si>
    <t>CRS 20</t>
  </si>
  <si>
    <t>CRS 28</t>
  </si>
  <si>
    <t>Off-set enkel pakket</t>
  </si>
  <si>
    <t>Wit  =  X</t>
  </si>
  <si>
    <t>Wit  =  W</t>
  </si>
  <si>
    <t>Wit  =  L</t>
  </si>
  <si>
    <t>Wit  =  G</t>
  </si>
  <si>
    <t>Wit  =  F</t>
  </si>
  <si>
    <t>Wit  =  D</t>
  </si>
  <si>
    <t>Wit  =  E</t>
  </si>
  <si>
    <t>Wit  =  C</t>
  </si>
  <si>
    <t>Groen  =  I</t>
  </si>
  <si>
    <t>Geel  =  J</t>
  </si>
  <si>
    <t>Wit  =  B</t>
  </si>
  <si>
    <t>Groen  =  H</t>
  </si>
  <si>
    <t>1 = Even</t>
  </si>
  <si>
    <t>0 = Oneven</t>
  </si>
  <si>
    <t>Extra haken motor</t>
  </si>
  <si>
    <t>Symmetrisch gordijn</t>
  </si>
  <si>
    <t>verkeerde glijder</t>
  </si>
  <si>
    <t>motor</t>
  </si>
  <si>
    <t>retour</t>
  </si>
  <si>
    <t>Lengte totale rail</t>
  </si>
  <si>
    <t>zaagmaat</t>
  </si>
  <si>
    <t>/ 2</t>
  </si>
  <si>
    <t>/ afstand glijder</t>
  </si>
  <si>
    <t>+ 1</t>
  </si>
  <si>
    <t>afronden naar boven</t>
  </si>
  <si>
    <t>* Includes carriers that are placed inside master carriers.</t>
  </si>
  <si>
    <t>Track size</t>
  </si>
  <si>
    <t>Language:</t>
  </si>
  <si>
    <t>English</t>
  </si>
  <si>
    <t>Nederlands</t>
  </si>
  <si>
    <t>Choosen language</t>
  </si>
  <si>
    <t>Language name</t>
  </si>
  <si>
    <t>Duits</t>
  </si>
  <si>
    <t>Frans</t>
  </si>
  <si>
    <t>Description Left</t>
  </si>
  <si>
    <t>Master type:</t>
  </si>
  <si>
    <t>Distance overlap</t>
  </si>
  <si>
    <t>Afstand overlap</t>
  </si>
  <si>
    <t>Description Right</t>
  </si>
  <si>
    <t>Number of hooks</t>
  </si>
  <si>
    <t>Aantal haken</t>
  </si>
  <si>
    <t xml:space="preserve"> in curtain needed</t>
  </si>
  <si>
    <t>nodig in gordijn</t>
  </si>
  <si>
    <t>Number of</t>
  </si>
  <si>
    <t>Aantal glijders</t>
  </si>
  <si>
    <t>Curtain stacking</t>
  </si>
  <si>
    <t>Breedte gordijn</t>
  </si>
  <si>
    <t>in open position</t>
  </si>
  <si>
    <t>in open positie</t>
  </si>
  <si>
    <t>(minimal)</t>
  </si>
  <si>
    <t>(minimaal)</t>
  </si>
  <si>
    <t>Pull-down menu</t>
  </si>
  <si>
    <t>Middensluitend</t>
  </si>
  <si>
    <t>Enkelpakket</t>
  </si>
  <si>
    <t>Description Right 2</t>
  </si>
  <si>
    <t>Motorzijde</t>
  </si>
  <si>
    <t>Retourzijde</t>
  </si>
  <si>
    <t>Linkerzijde</t>
  </si>
  <si>
    <t>Rechterzijde</t>
  </si>
  <si>
    <t>Bedieningszijde</t>
  </si>
  <si>
    <t>Language</t>
  </si>
  <si>
    <t>Taal:</t>
  </si>
  <si>
    <t>References</t>
  </si>
  <si>
    <t>- Product tolerancies meegenomen in uiteindelijke resultaat.</t>
  </si>
  <si>
    <t>- Aan dit rekenschema kunnen geen rechten worden ontleend.</t>
  </si>
  <si>
    <t>Track names</t>
  </si>
  <si>
    <t>FMS Plus Inbouw</t>
  </si>
  <si>
    <t>CRS Gekoord</t>
  </si>
  <si>
    <t>KS Inbouw</t>
  </si>
  <si>
    <t>DS-XL Gemotoriseerd</t>
  </si>
  <si>
    <t>DS-XL Gekoord</t>
  </si>
  <si>
    <t>DS-XL LED Gemotoriseerd</t>
  </si>
  <si>
    <t>MRS Universeel</t>
  </si>
  <si>
    <t>CS Inbouw</t>
  </si>
  <si>
    <t>Carrier</t>
  </si>
  <si>
    <t>Lengte rail</t>
  </si>
  <si>
    <t>Glijder</t>
  </si>
  <si>
    <t>* Inclusief glijders dat in voorlopers worden geplaatst.</t>
  </si>
  <si>
    <t>carriers needed*</t>
  </si>
  <si>
    <t>nodig*</t>
  </si>
  <si>
    <t>Type rail</t>
  </si>
  <si>
    <t>Track type</t>
  </si>
  <si>
    <t>in cm</t>
  </si>
  <si>
    <t>Distance</t>
  </si>
  <si>
    <t>afstand</t>
  </si>
  <si>
    <t>Mobile</t>
  </si>
  <si>
    <t>Mobiel</t>
  </si>
  <si>
    <t>Easyflex &lt;&gt;</t>
  </si>
  <si>
    <t>Type voorloper:</t>
  </si>
  <si>
    <t>Maximale lengte:</t>
  </si>
  <si>
    <t>cm</t>
  </si>
  <si>
    <t>Lengte te lang</t>
  </si>
  <si>
    <t>Railtype taal</t>
  </si>
  <si>
    <t>Pakket taal</t>
  </si>
  <si>
    <t>Test pakket</t>
  </si>
  <si>
    <t>voorloper taal</t>
  </si>
  <si>
    <t>Test voorloper</t>
  </si>
  <si>
    <t>Test rail</t>
  </si>
  <si>
    <t>W = Wel keuze voorloper</t>
  </si>
  <si>
    <t>CRS Square 30</t>
  </si>
  <si>
    <t>CRS Rectangular 45</t>
  </si>
  <si>
    <t>V2.2m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</si>
</sst>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0"/>
    <numFmt numFmtId="167" formatCode="0.0000"/>
  </numFmts>
  <fonts count="2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36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3"/>
      <name val="Syntax LT Std Black"/>
      <family val="2"/>
    </font>
    <font>
      <i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1"/>
      <color rgb="FF92D05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28"/>
      <name val="Calibri"/>
      <family val="2"/>
      <scheme val="minor"/>
    </font>
    <font>
      <b/>
      <sz val="12"/>
      <name val="Calibri"/>
      <family val="2"/>
      <scheme val="minor"/>
    </font>
    <font>
      <sz val="24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9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2" xfId="0" applyFont="1" applyBorder="1"/>
    <xf numFmtId="0" fontId="1" fillId="0" borderId="13" xfId="0" applyFont="1" applyBorder="1"/>
    <xf numFmtId="0" fontId="1" fillId="0" borderId="0" xfId="0" quotePrefix="1" applyFont="1"/>
    <xf numFmtId="0" fontId="1" fillId="0" borderId="0" xfId="0" applyFont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5" fillId="0" borderId="0" xfId="0" applyFont="1" applyAlignment="1">
      <alignment vertical="center"/>
    </xf>
    <xf numFmtId="1" fontId="1" fillId="0" borderId="0" xfId="0" applyNumberFormat="1" applyFont="1"/>
    <xf numFmtId="0" fontId="1" fillId="0" borderId="14" xfId="0" applyFont="1" applyBorder="1"/>
    <xf numFmtId="0" fontId="1" fillId="0" borderId="1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left"/>
    </xf>
    <xf numFmtId="0" fontId="17" fillId="0" borderId="0" xfId="0" quotePrefix="1" applyFont="1" applyAlignment="1">
      <alignment horizontal="left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0" borderId="3" xfId="0" quotePrefix="1" applyFont="1" applyBorder="1"/>
    <xf numFmtId="0" fontId="6" fillId="0" borderId="0" xfId="0" quotePrefix="1" applyFont="1"/>
    <xf numFmtId="0" fontId="6" fillId="0" borderId="4" xfId="0" quotePrefix="1" applyFont="1" applyBorder="1"/>
    <xf numFmtId="0" fontId="1" fillId="0" borderId="4" xfId="0" applyFont="1" applyBorder="1"/>
    <xf numFmtId="0" fontId="13" fillId="0" borderId="0" xfId="0" applyFont="1"/>
    <xf numFmtId="0" fontId="0" fillId="0" borderId="27" xfId="0" applyBorder="1"/>
    <xf numFmtId="0" fontId="1" fillId="4" borderId="31" xfId="0" applyFont="1" applyFill="1" applyBorder="1" applyAlignment="1">
      <alignment horizontal="center"/>
    </xf>
    <xf numFmtId="0" fontId="1" fillId="4" borderId="33" xfId="0" applyFont="1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7" xfId="0" applyBorder="1" applyAlignment="1">
      <alignment horizontal="center"/>
    </xf>
    <xf numFmtId="0" fontId="5" fillId="0" borderId="33" xfId="0" quotePrefix="1" applyFont="1" applyBorder="1" applyAlignment="1">
      <alignment horizontal="center"/>
    </xf>
    <xf numFmtId="0" fontId="19" fillId="0" borderId="32" xfId="0" quotePrefix="1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19" fillId="0" borderId="31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19" fillId="0" borderId="32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0" fillId="0" borderId="0" xfId="0" applyAlignment="1">
      <alignment wrapText="1"/>
    </xf>
    <xf numFmtId="0" fontId="1" fillId="8" borderId="28" xfId="0" quotePrefix="1" applyFont="1" applyFill="1" applyBorder="1" applyAlignment="1">
      <alignment horizontal="center" textRotation="90"/>
    </xf>
    <xf numFmtId="0" fontId="1" fillId="8" borderId="27" xfId="0" quotePrefix="1" applyFont="1" applyFill="1" applyBorder="1" applyAlignment="1">
      <alignment horizontal="center" textRotation="90"/>
    </xf>
    <xf numFmtId="0" fontId="0" fillId="8" borderId="27" xfId="0" applyFill="1" applyBorder="1"/>
    <xf numFmtId="0" fontId="0" fillId="8" borderId="32" xfId="0" applyFill="1" applyBorder="1"/>
    <xf numFmtId="0" fontId="14" fillId="8" borderId="27" xfId="0" applyFont="1" applyFill="1" applyBorder="1" applyAlignment="1">
      <alignment horizontal="center"/>
    </xf>
    <xf numFmtId="0" fontId="1" fillId="8" borderId="31" xfId="0" applyFont="1" applyFill="1" applyBorder="1"/>
    <xf numFmtId="0" fontId="1" fillId="0" borderId="3" xfId="0" applyFont="1" applyBorder="1"/>
    <xf numFmtId="0" fontId="1" fillId="9" borderId="0" xfId="0" applyFont="1" applyFill="1"/>
    <xf numFmtId="0" fontId="0" fillId="6" borderId="3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4" xfId="0" applyFill="1" applyBorder="1" applyAlignment="1">
      <alignment horizontal="center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7" borderId="3" xfId="0" quotePrefix="1" applyFill="1" applyBorder="1" applyAlignment="1">
      <alignment horizontal="center"/>
    </xf>
    <xf numFmtId="0" fontId="0" fillId="7" borderId="0" xfId="0" quotePrefix="1" applyFill="1" applyAlignment="1">
      <alignment horizontal="center"/>
    </xf>
    <xf numFmtId="0" fontId="0" fillId="7" borderId="4" xfId="0" quotePrefix="1" applyFill="1" applyBorder="1" applyAlignment="1">
      <alignment horizontal="center"/>
    </xf>
    <xf numFmtId="0" fontId="0" fillId="0" borderId="1" xfId="0" applyBorder="1"/>
    <xf numFmtId="164" fontId="1" fillId="0" borderId="12" xfId="0" applyNumberFormat="1" applyFont="1" applyBorder="1"/>
    <xf numFmtId="9" fontId="7" fillId="0" borderId="10" xfId="0" applyNumberFormat="1" applyFont="1" applyBorder="1"/>
    <xf numFmtId="0" fontId="0" fillId="0" borderId="0" xfId="0" quotePrefix="1" applyAlignment="1">
      <alignment horizontal="center"/>
    </xf>
    <xf numFmtId="0" fontId="0" fillId="0" borderId="0" xfId="0" applyAlignment="1">
      <alignment vertical="center"/>
    </xf>
    <xf numFmtId="9" fontId="7" fillId="0" borderId="14" xfId="0" applyNumberFormat="1" applyFont="1" applyBorder="1"/>
    <xf numFmtId="0" fontId="1" fillId="0" borderId="0" xfId="0" applyFont="1" applyAlignment="1">
      <alignment textRotation="90"/>
    </xf>
    <xf numFmtId="0" fontId="0" fillId="0" borderId="22" xfId="0" applyBorder="1" applyAlignment="1">
      <alignment horizontal="center"/>
    </xf>
    <xf numFmtId="0" fontId="0" fillId="0" borderId="13" xfId="0" applyBorder="1"/>
    <xf numFmtId="0" fontId="0" fillId="0" borderId="11" xfId="0" applyBorder="1"/>
    <xf numFmtId="0" fontId="0" fillId="0" borderId="24" xfId="0" applyBorder="1" applyAlignment="1">
      <alignment horizontal="center"/>
    </xf>
    <xf numFmtId="0" fontId="0" fillId="0" borderId="8" xfId="0" applyBorder="1"/>
    <xf numFmtId="0" fontId="0" fillId="0" borderId="0" xfId="0" applyAlignment="1">
      <alignment horizontal="right"/>
    </xf>
    <xf numFmtId="0" fontId="0" fillId="0" borderId="7" xfId="0" applyBorder="1"/>
    <xf numFmtId="0" fontId="0" fillId="0" borderId="26" xfId="0" applyBorder="1"/>
    <xf numFmtId="0" fontId="1" fillId="0" borderId="25" xfId="0" applyFont="1" applyBorder="1"/>
    <xf numFmtId="0" fontId="1" fillId="0" borderId="0" xfId="0" quotePrefix="1" applyFont="1" applyAlignment="1">
      <alignment horizontal="right"/>
    </xf>
    <xf numFmtId="0" fontId="0" fillId="0" borderId="10" xfId="0" applyBorder="1" applyAlignment="1">
      <alignment horizontal="center"/>
    </xf>
    <xf numFmtId="0" fontId="0" fillId="0" borderId="12" xfId="0" applyBorder="1"/>
    <xf numFmtId="0" fontId="0" fillId="0" borderId="10" xfId="0" applyBorder="1"/>
    <xf numFmtId="0" fontId="1" fillId="0" borderId="24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4" xfId="0" applyBorder="1"/>
    <xf numFmtId="0" fontId="1" fillId="0" borderId="21" xfId="0" applyFont="1" applyBorder="1" applyAlignment="1">
      <alignment horizontal="center"/>
    </xf>
    <xf numFmtId="0" fontId="1" fillId="4" borderId="21" xfId="0" quotePrefix="1" applyFont="1" applyFill="1" applyBorder="1" applyAlignment="1">
      <alignment horizontal="center"/>
    </xf>
    <xf numFmtId="0" fontId="1" fillId="8" borderId="13" xfId="0" applyFont="1" applyFill="1" applyBorder="1"/>
    <xf numFmtId="0" fontId="1" fillId="8" borderId="11" xfId="0" quotePrefix="1" applyFont="1" applyFill="1" applyBorder="1"/>
    <xf numFmtId="0" fontId="1" fillId="8" borderId="8" xfId="0" applyFont="1" applyFill="1" applyBorder="1"/>
    <xf numFmtId="0" fontId="1" fillId="8" borderId="8" xfId="0" applyFont="1" applyFill="1" applyBorder="1" applyAlignment="1">
      <alignment horizontal="center"/>
    </xf>
    <xf numFmtId="0" fontId="18" fillId="0" borderId="0" xfId="0" applyFont="1"/>
    <xf numFmtId="0" fontId="10" fillId="0" borderId="0" xfId="0" applyFont="1"/>
    <xf numFmtId="0" fontId="8" fillId="0" borderId="0" xfId="0" quotePrefix="1" applyFont="1"/>
    <xf numFmtId="0" fontId="6" fillId="0" borderId="0" xfId="0" applyFont="1" applyAlignment="1">
      <alignment wrapText="1"/>
    </xf>
    <xf numFmtId="0" fontId="5" fillId="0" borderId="0" xfId="0" applyFont="1"/>
    <xf numFmtId="0" fontId="8" fillId="0" borderId="0" xfId="0" applyFont="1"/>
    <xf numFmtId="0" fontId="1" fillId="3" borderId="0" xfId="0" quotePrefix="1" applyFont="1" applyFill="1"/>
    <xf numFmtId="0" fontId="1" fillId="3" borderId="0" xfId="0" applyFont="1" applyFill="1"/>
    <xf numFmtId="0" fontId="0" fillId="3" borderId="0" xfId="0" applyFill="1" applyAlignment="1">
      <alignment horizontal="center"/>
    </xf>
    <xf numFmtId="0" fontId="0" fillId="3" borderId="0" xfId="0" applyFill="1"/>
    <xf numFmtId="0" fontId="1" fillId="3" borderId="0" xfId="0" applyFont="1" applyFill="1" applyAlignment="1">
      <alignment horizontal="right"/>
    </xf>
    <xf numFmtId="0" fontId="1" fillId="3" borderId="0" xfId="0" quotePrefix="1" applyFont="1" applyFill="1" applyAlignment="1">
      <alignment horizontal="right"/>
    </xf>
    <xf numFmtId="0" fontId="6" fillId="3" borderId="0" xfId="0" applyFont="1" applyFill="1"/>
    <xf numFmtId="0" fontId="6" fillId="3" borderId="0" xfId="0" applyFont="1" applyFill="1" applyAlignment="1">
      <alignment horizontal="right"/>
    </xf>
    <xf numFmtId="0" fontId="1" fillId="3" borderId="0" xfId="0" applyFont="1" applyFill="1" applyAlignment="1">
      <alignment vertical="center"/>
    </xf>
    <xf numFmtId="0" fontId="5" fillId="3" borderId="0" xfId="0" quotePrefix="1" applyFont="1" applyFill="1"/>
    <xf numFmtId="0" fontId="1" fillId="3" borderId="0" xfId="0" applyFont="1" applyFill="1" applyAlignment="1">
      <alignment horizontal="center"/>
    </xf>
    <xf numFmtId="0" fontId="6" fillId="3" borderId="0" xfId="0" quotePrefix="1" applyFont="1" applyFill="1"/>
    <xf numFmtId="0" fontId="1" fillId="3" borderId="0" xfId="0" quotePrefix="1" applyFont="1" applyFill="1" applyAlignment="1">
      <alignment horizontal="center"/>
    </xf>
    <xf numFmtId="0" fontId="5" fillId="3" borderId="0" xfId="0" quotePrefix="1" applyFont="1" applyFill="1" applyAlignment="1">
      <alignment horizontal="center"/>
    </xf>
    <xf numFmtId="166" fontId="1" fillId="3" borderId="0" xfId="0" applyNumberFormat="1" applyFont="1" applyFill="1"/>
    <xf numFmtId="164" fontId="1" fillId="3" borderId="0" xfId="0" applyNumberFormat="1" applyFont="1" applyFill="1"/>
    <xf numFmtId="164" fontId="0" fillId="3" borderId="0" xfId="0" applyNumberFormat="1" applyFill="1"/>
    <xf numFmtId="0" fontId="5" fillId="3" borderId="0" xfId="0" applyFont="1" applyFill="1" applyAlignment="1">
      <alignment horizontal="center"/>
    </xf>
    <xf numFmtId="165" fontId="1" fillId="3" borderId="0" xfId="0" applyNumberFormat="1" applyFont="1" applyFill="1"/>
    <xf numFmtId="9" fontId="7" fillId="3" borderId="0" xfId="0" applyNumberFormat="1" applyFont="1" applyFill="1"/>
    <xf numFmtId="0" fontId="0" fillId="3" borderId="0" xfId="0" applyFill="1" applyAlignment="1">
      <alignment horizontal="right"/>
    </xf>
    <xf numFmtId="0" fontId="9" fillId="3" borderId="0" xfId="0" applyFont="1" applyFill="1"/>
    <xf numFmtId="0" fontId="0" fillId="3" borderId="0" xfId="0" applyFill="1" applyAlignment="1">
      <alignment horizontal="left"/>
    </xf>
    <xf numFmtId="165" fontId="0" fillId="3" borderId="0" xfId="0" applyNumberFormat="1" applyFill="1"/>
    <xf numFmtId="9" fontId="0" fillId="3" borderId="0" xfId="0" applyNumberFormat="1" applyFill="1"/>
    <xf numFmtId="0" fontId="0" fillId="3" borderId="0" xfId="0" quotePrefix="1" applyFill="1"/>
    <xf numFmtId="0" fontId="0" fillId="3" borderId="0" xfId="0" applyFill="1" applyAlignment="1">
      <alignment vertical="center"/>
    </xf>
    <xf numFmtId="0" fontId="17" fillId="3" borderId="0" xfId="0" applyFont="1" applyFill="1"/>
    <xf numFmtId="0" fontId="1" fillId="3" borderId="0" xfId="0" applyFont="1" applyFill="1" applyAlignment="1">
      <alignment horizontal="left"/>
    </xf>
    <xf numFmtId="0" fontId="3" fillId="3" borderId="0" xfId="0" applyFont="1" applyFill="1"/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8" xfId="0" applyFont="1" applyFill="1" applyBorder="1"/>
    <xf numFmtId="9" fontId="1" fillId="3" borderId="0" xfId="0" applyNumberFormat="1" applyFont="1" applyFill="1" applyAlignment="1">
      <alignment vertical="center"/>
    </xf>
    <xf numFmtId="0" fontId="1" fillId="3" borderId="5" xfId="0" applyFont="1" applyFill="1" applyBorder="1"/>
    <xf numFmtId="1" fontId="1" fillId="3" borderId="0" xfId="0" applyNumberFormat="1" applyFont="1" applyFill="1"/>
    <xf numFmtId="0" fontId="20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" fillId="3" borderId="0" xfId="0" applyFont="1" applyFill="1" applyAlignment="1">
      <alignment vertical="center" wrapText="1"/>
    </xf>
    <xf numFmtId="167" fontId="1" fillId="3" borderId="0" xfId="0" applyNumberFormat="1" applyFont="1" applyFill="1"/>
    <xf numFmtId="0" fontId="1" fillId="3" borderId="1" xfId="0" applyFont="1" applyFill="1" applyBorder="1"/>
    <xf numFmtId="0" fontId="1" fillId="3" borderId="7" xfId="0" applyFont="1" applyFill="1" applyBorder="1"/>
    <xf numFmtId="1" fontId="1" fillId="3" borderId="0" xfId="0" applyNumberFormat="1" applyFont="1" applyFill="1" applyAlignment="1">
      <alignment vertical="center"/>
    </xf>
    <xf numFmtId="1" fontId="1" fillId="3" borderId="0" xfId="1" applyNumberFormat="1" applyFont="1" applyFill="1" applyBorder="1" applyAlignment="1" applyProtection="1"/>
    <xf numFmtId="0" fontId="8" fillId="3" borderId="0" xfId="0" applyFont="1" applyFill="1"/>
    <xf numFmtId="0" fontId="12" fillId="3" borderId="0" xfId="0" applyFont="1" applyFill="1"/>
    <xf numFmtId="0" fontId="21" fillId="3" borderId="0" xfId="0" applyFont="1" applyFill="1"/>
    <xf numFmtId="0" fontId="23" fillId="3" borderId="0" xfId="0" quotePrefix="1" applyFont="1" applyFill="1" applyAlignment="1">
      <alignment horizontal="left"/>
    </xf>
    <xf numFmtId="0" fontId="5" fillId="3" borderId="0" xfId="0" applyFont="1" applyFill="1" applyAlignment="1">
      <alignment wrapText="1"/>
    </xf>
    <xf numFmtId="0" fontId="5" fillId="3" borderId="0" xfId="0" applyFont="1" applyFill="1"/>
    <xf numFmtId="0" fontId="1" fillId="3" borderId="12" xfId="0" applyFont="1" applyFill="1" applyBorder="1"/>
    <xf numFmtId="0" fontId="1" fillId="3" borderId="13" xfId="0" applyFont="1" applyFill="1" applyBorder="1"/>
    <xf numFmtId="0" fontId="1" fillId="3" borderId="11" xfId="0" applyFont="1" applyFill="1" applyBorder="1"/>
    <xf numFmtId="0" fontId="1" fillId="3" borderId="10" xfId="0" applyFont="1" applyFill="1" applyBorder="1"/>
    <xf numFmtId="0" fontId="1" fillId="3" borderId="8" xfId="0" applyFont="1" applyFill="1" applyBorder="1"/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2" borderId="21" xfId="0" applyFont="1" applyFill="1" applyBorder="1" applyAlignment="1" applyProtection="1">
      <alignment horizontal="center"/>
      <protection hidden="1"/>
    </xf>
    <xf numFmtId="0" fontId="1" fillId="8" borderId="19" xfId="0" applyFont="1" applyFill="1" applyBorder="1" applyAlignment="1" applyProtection="1">
      <alignment horizontal="center"/>
      <protection hidden="1"/>
    </xf>
    <xf numFmtId="0" fontId="1" fillId="8" borderId="18" xfId="0" applyFont="1" applyFill="1" applyBorder="1" applyAlignment="1" applyProtection="1">
      <alignment horizontal="center"/>
      <protection hidden="1"/>
    </xf>
    <xf numFmtId="0" fontId="1" fillId="8" borderId="20" xfId="0" applyFont="1" applyFill="1" applyBorder="1" applyAlignment="1" applyProtection="1">
      <alignment horizontal="center"/>
      <protection hidden="1"/>
    </xf>
    <xf numFmtId="0" fontId="1" fillId="8" borderId="37" xfId="0" applyFont="1" applyFill="1" applyBorder="1" applyProtection="1">
      <protection hidden="1"/>
    </xf>
    <xf numFmtId="0" fontId="1" fillId="8" borderId="24" xfId="0" applyFont="1" applyFill="1" applyBorder="1" applyProtection="1">
      <protection hidden="1"/>
    </xf>
    <xf numFmtId="0" fontId="1" fillId="8" borderId="38" xfId="0" applyFont="1" applyFill="1" applyBorder="1" applyProtection="1">
      <protection hidden="1"/>
    </xf>
    <xf numFmtId="0" fontId="1" fillId="8" borderId="39" xfId="0" applyFont="1" applyFill="1" applyBorder="1" applyProtection="1">
      <protection hidden="1"/>
    </xf>
    <xf numFmtId="0" fontId="1" fillId="8" borderId="40" xfId="0" applyFont="1" applyFill="1" applyBorder="1" applyProtection="1">
      <protection hidden="1"/>
    </xf>
    <xf numFmtId="0" fontId="0" fillId="8" borderId="24" xfId="0" applyFill="1" applyBorder="1"/>
    <xf numFmtId="0" fontId="0" fillId="8" borderId="23" xfId="0" applyFill="1" applyBorder="1"/>
    <xf numFmtId="0" fontId="1" fillId="0" borderId="41" xfId="0" applyFont="1" applyBorder="1" applyProtection="1">
      <protection hidden="1"/>
    </xf>
    <xf numFmtId="0" fontId="1" fillId="0" borderId="42" xfId="0" applyFont="1" applyBorder="1" applyProtection="1">
      <protection hidden="1"/>
    </xf>
    <xf numFmtId="0" fontId="1" fillId="0" borderId="43" xfId="0" applyFont="1" applyBorder="1" applyProtection="1">
      <protection hidden="1"/>
    </xf>
    <xf numFmtId="0" fontId="1" fillId="0" borderId="10" xfId="0" applyFont="1" applyBorder="1" applyProtection="1">
      <protection hidden="1"/>
    </xf>
    <xf numFmtId="0" fontId="1" fillId="0" borderId="3" xfId="0" applyFont="1" applyBorder="1" applyProtection="1">
      <protection hidden="1"/>
    </xf>
    <xf numFmtId="0" fontId="1" fillId="0" borderId="25" xfId="0" applyFont="1" applyBorder="1" applyProtection="1">
      <protection hidden="1"/>
    </xf>
    <xf numFmtId="0" fontId="1" fillId="0" borderId="44" xfId="0" applyFont="1" applyBorder="1" applyProtection="1">
      <protection hidden="1"/>
    </xf>
    <xf numFmtId="0" fontId="1" fillId="0" borderId="45" xfId="0" applyFont="1" applyBorder="1" applyProtection="1">
      <protection hidden="1"/>
    </xf>
    <xf numFmtId="0" fontId="1" fillId="0" borderId="46" xfId="0" applyFont="1" applyBorder="1" applyProtection="1">
      <protection hidden="1"/>
    </xf>
    <xf numFmtId="0" fontId="1" fillId="0" borderId="16" xfId="0" applyFont="1" applyBorder="1" applyProtection="1">
      <protection hidden="1"/>
    </xf>
    <xf numFmtId="0" fontId="1" fillId="0" borderId="47" xfId="0" applyFont="1" applyBorder="1" applyProtection="1">
      <protection hidden="1"/>
    </xf>
    <xf numFmtId="0" fontId="1" fillId="0" borderId="48" xfId="0" applyFont="1" applyBorder="1" applyProtection="1">
      <protection hidden="1"/>
    </xf>
    <xf numFmtId="0" fontId="1" fillId="0" borderId="15" xfId="0" applyFont="1" applyBorder="1" applyProtection="1">
      <protection hidden="1"/>
    </xf>
    <xf numFmtId="0" fontId="1" fillId="0" borderId="49" xfId="0" applyFont="1" applyBorder="1" applyProtection="1">
      <protection hidden="1"/>
    </xf>
    <xf numFmtId="0" fontId="1" fillId="0" borderId="50" xfId="0" applyFont="1" applyBorder="1" applyProtection="1">
      <protection hidden="1"/>
    </xf>
    <xf numFmtId="0" fontId="1" fillId="0" borderId="51" xfId="0" applyFont="1" applyBorder="1" applyProtection="1">
      <protection hidden="1"/>
    </xf>
    <xf numFmtId="0" fontId="1" fillId="0" borderId="15" xfId="0" quotePrefix="1" applyFont="1" applyBorder="1" applyProtection="1">
      <protection hidden="1"/>
    </xf>
    <xf numFmtId="0" fontId="1" fillId="0" borderId="52" xfId="0" quotePrefix="1" applyFont="1" applyBorder="1" applyProtection="1">
      <protection hidden="1"/>
    </xf>
    <xf numFmtId="0" fontId="1" fillId="0" borderId="17" xfId="0" applyFont="1" applyBorder="1" applyProtection="1">
      <protection hidden="1"/>
    </xf>
    <xf numFmtId="0" fontId="1" fillId="0" borderId="53" xfId="0" applyFont="1" applyBorder="1" applyProtection="1">
      <protection hidden="1"/>
    </xf>
    <xf numFmtId="0" fontId="1" fillId="0" borderId="52" xfId="0" applyFont="1" applyBorder="1" applyProtection="1">
      <protection hidden="1"/>
    </xf>
    <xf numFmtId="0" fontId="1" fillId="0" borderId="9" xfId="0" applyFont="1" applyBorder="1" applyProtection="1">
      <protection hidden="1"/>
    </xf>
    <xf numFmtId="0" fontId="1" fillId="0" borderId="10" xfId="0" quotePrefix="1" applyFont="1" applyBorder="1" applyProtection="1">
      <protection hidden="1"/>
    </xf>
    <xf numFmtId="0" fontId="1" fillId="0" borderId="3" xfId="0" quotePrefix="1" applyFont="1" applyBorder="1" applyProtection="1">
      <protection hidden="1"/>
    </xf>
    <xf numFmtId="0" fontId="1" fillId="0" borderId="49" xfId="0" quotePrefix="1" applyFont="1" applyBorder="1" applyProtection="1">
      <protection hidden="1"/>
    </xf>
    <xf numFmtId="0" fontId="1" fillId="0" borderId="54" xfId="0" applyFont="1" applyBorder="1" applyProtection="1">
      <protection hidden="1"/>
    </xf>
    <xf numFmtId="0" fontId="1" fillId="0" borderId="55" xfId="0" applyFont="1" applyBorder="1" applyProtection="1">
      <protection hidden="1"/>
    </xf>
    <xf numFmtId="0" fontId="3" fillId="0" borderId="47" xfId="0" applyFont="1" applyBorder="1" applyProtection="1">
      <protection hidden="1"/>
    </xf>
    <xf numFmtId="0" fontId="3" fillId="0" borderId="3" xfId="0" applyFont="1" applyBorder="1" applyProtection="1">
      <protection hidden="1"/>
    </xf>
    <xf numFmtId="0" fontId="3" fillId="0" borderId="49" xfId="0" applyFont="1" applyBorder="1" applyProtection="1">
      <protection hidden="1"/>
    </xf>
    <xf numFmtId="0" fontId="1" fillId="8" borderId="0" xfId="0" applyFont="1" applyFill="1" applyProtection="1">
      <protection hidden="1"/>
    </xf>
    <xf numFmtId="0" fontId="1" fillId="0" borderId="2" xfId="0" applyFont="1" applyBorder="1" applyProtection="1">
      <protection hidden="1"/>
    </xf>
    <xf numFmtId="0" fontId="1" fillId="0" borderId="5" xfId="0" applyFont="1" applyBorder="1" applyProtection="1">
      <protection hidden="1"/>
    </xf>
    <xf numFmtId="0" fontId="1" fillId="0" borderId="56" xfId="0" applyFont="1" applyBorder="1" applyProtection="1">
      <protection hidden="1"/>
    </xf>
    <xf numFmtId="0" fontId="1" fillId="0" borderId="57" xfId="0" applyFont="1" applyBorder="1" applyProtection="1">
      <protection hidden="1"/>
    </xf>
    <xf numFmtId="0" fontId="0" fillId="0" borderId="51" xfId="0" applyBorder="1"/>
    <xf numFmtId="0" fontId="0" fillId="0" borderId="53" xfId="0" applyBorder="1"/>
    <xf numFmtId="0" fontId="22" fillId="3" borderId="0" xfId="0" applyFont="1" applyFill="1" applyAlignment="1">
      <alignment vertical="center"/>
    </xf>
    <xf numFmtId="0" fontId="1" fillId="8" borderId="8" xfId="0" applyFont="1" applyFill="1" applyBorder="1" applyProtection="1">
      <protection hidden="1"/>
    </xf>
    <xf numFmtId="0" fontId="1" fillId="0" borderId="6" xfId="0" applyFont="1" applyBorder="1" applyProtection="1">
      <protection hidden="1"/>
    </xf>
    <xf numFmtId="0" fontId="1" fillId="8" borderId="1" xfId="0" applyFont="1" applyFill="1" applyBorder="1" applyProtection="1">
      <protection hidden="1"/>
    </xf>
    <xf numFmtId="0" fontId="1" fillId="8" borderId="7" xfId="0" applyFont="1" applyFill="1" applyBorder="1" applyProtection="1">
      <protection hidden="1"/>
    </xf>
    <xf numFmtId="0" fontId="1" fillId="8" borderId="0" xfId="0" applyFont="1" applyFill="1"/>
    <xf numFmtId="0" fontId="1" fillId="8" borderId="0" xfId="0" quotePrefix="1" applyFont="1" applyFill="1"/>
    <xf numFmtId="0" fontId="1" fillId="8" borderId="0" xfId="0" applyFont="1" applyFill="1" applyAlignment="1">
      <alignment horizontal="center"/>
    </xf>
    <xf numFmtId="0" fontId="1" fillId="0" borderId="58" xfId="0" applyFont="1" applyBorder="1"/>
    <xf numFmtId="0" fontId="1" fillId="0" borderId="3" xfId="0" quotePrefix="1" applyFont="1" applyBorder="1"/>
    <xf numFmtId="0" fontId="1" fillId="8" borderId="3" xfId="0" quotePrefix="1" applyFont="1" applyFill="1" applyBorder="1"/>
    <xf numFmtId="0" fontId="1" fillId="8" borderId="3" xfId="0" applyFont="1" applyFill="1" applyBorder="1"/>
    <xf numFmtId="0" fontId="1" fillId="3" borderId="0" xfId="0" applyFont="1" applyFill="1" applyProtection="1"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 applyProtection="1">
      <alignment horizontal="center"/>
      <protection hidden="1"/>
    </xf>
    <xf numFmtId="0" fontId="1" fillId="0" borderId="4" xfId="0" applyFont="1" applyBorder="1" applyAlignment="1" applyProtection="1">
      <alignment horizontal="center"/>
      <protection hidden="1"/>
    </xf>
    <xf numFmtId="0" fontId="0" fillId="5" borderId="3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20" fillId="3" borderId="10" xfId="0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5" borderId="4" xfId="0" applyFill="1" applyBorder="1" applyAlignment="1">
      <alignment horizontal="center"/>
    </xf>
    <xf numFmtId="0" fontId="6" fillId="0" borderId="0" xfId="0" applyFont="1" applyAlignment="1">
      <alignment horizontal="center" textRotation="90"/>
    </xf>
    <xf numFmtId="0" fontId="6" fillId="0" borderId="4" xfId="0" applyFont="1" applyBorder="1" applyAlignment="1">
      <alignment horizontal="center" textRotation="90"/>
    </xf>
    <xf numFmtId="0" fontId="6" fillId="0" borderId="0" xfId="0" quotePrefix="1" applyFont="1" applyAlignment="1">
      <alignment horizontal="center"/>
    </xf>
    <xf numFmtId="0" fontId="6" fillId="0" borderId="4" xfId="0" quotePrefix="1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 textRotation="90" wrapText="1"/>
    </xf>
    <xf numFmtId="0" fontId="1" fillId="0" borderId="4" xfId="0" applyFont="1" applyBorder="1" applyAlignment="1">
      <alignment horizontal="center" textRotation="90" wrapText="1"/>
    </xf>
    <xf numFmtId="0" fontId="14" fillId="0" borderId="27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1" fillId="0" borderId="0" xfId="0" applyFont="1" applyAlignment="1">
      <alignment horizontal="center" textRotation="90"/>
    </xf>
    <xf numFmtId="0" fontId="1" fillId="0" borderId="4" xfId="0" applyFont="1" applyBorder="1" applyAlignment="1">
      <alignment horizontal="center" textRotation="90"/>
    </xf>
    <xf numFmtId="0" fontId="1" fillId="8" borderId="3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8" borderId="31" xfId="0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5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0" xfId="0" quotePrefix="1" applyFont="1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5" fillId="3" borderId="1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1" fillId="0" borderId="3" xfId="0" quotePrefix="1" applyFont="1" applyBorder="1" applyAlignment="1">
      <alignment horizontal="center" textRotation="90" wrapText="1"/>
    </xf>
    <xf numFmtId="0" fontId="1" fillId="0" borderId="0" xfId="0" quotePrefix="1" applyFont="1" applyAlignment="1">
      <alignment horizontal="center" textRotation="90" wrapText="1"/>
    </xf>
    <xf numFmtId="0" fontId="1" fillId="0" borderId="4" xfId="0" quotePrefix="1" applyFont="1" applyBorder="1" applyAlignment="1">
      <alignment horizontal="center" textRotation="90" wrapText="1"/>
    </xf>
    <xf numFmtId="0" fontId="1" fillId="0" borderId="0" xfId="0" quotePrefix="1" applyFont="1" applyAlignment="1">
      <alignment horizontal="center" wrapText="1"/>
    </xf>
    <xf numFmtId="0" fontId="1" fillId="0" borderId="4" xfId="0" quotePrefix="1" applyFont="1" applyBorder="1" applyAlignment="1">
      <alignment horizontal="center" wrapText="1"/>
    </xf>
    <xf numFmtId="0" fontId="1" fillId="0" borderId="0" xfId="0" quotePrefix="1" applyFont="1" applyAlignment="1">
      <alignment horizontal="center" textRotation="90"/>
    </xf>
    <xf numFmtId="0" fontId="1" fillId="0" borderId="27" xfId="0" quotePrefix="1" applyFont="1" applyBorder="1" applyAlignment="1">
      <alignment horizontal="center" textRotation="90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3" xfId="0" quotePrefix="1" applyFont="1" applyBorder="1" applyAlignment="1">
      <alignment horizontal="center" textRotation="90"/>
    </xf>
    <xf numFmtId="0" fontId="1" fillId="0" borderId="28" xfId="0" quotePrefix="1" applyFont="1" applyBorder="1" applyAlignment="1">
      <alignment horizontal="center" textRotation="90"/>
    </xf>
    <xf numFmtId="0" fontId="6" fillId="0" borderId="19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1" fillId="0" borderId="1" xfId="0" applyFont="1" applyBorder="1" applyAlignment="1">
      <alignment horizontal="center" textRotation="90"/>
    </xf>
    <xf numFmtId="0" fontId="0" fillId="5" borderId="34" xfId="0" applyFill="1" applyBorder="1" applyAlignment="1">
      <alignment horizontal="center"/>
    </xf>
    <xf numFmtId="0" fontId="0" fillId="5" borderId="30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4" xfId="0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67" fontId="0" fillId="0" borderId="0" xfId="0" applyNumberFormat="1" applyAlignment="1">
      <alignment horizontal="center"/>
    </xf>
    <xf numFmtId="0" fontId="1" fillId="0" borderId="3" xfId="0" applyFont="1" applyBorder="1" applyAlignment="1">
      <alignment horizontal="center" textRotation="90"/>
    </xf>
    <xf numFmtId="0" fontId="14" fillId="0" borderId="28" xfId="0" applyFont="1" applyBorder="1" applyAlignment="1">
      <alignment horizontal="center"/>
    </xf>
    <xf numFmtId="0" fontId="0" fillId="6" borderId="3" xfId="0" applyFill="1" applyBorder="1" applyAlignment="1">
      <alignment horizontal="center"/>
    </xf>
    <xf numFmtId="164" fontId="0" fillId="2" borderId="19" xfId="0" applyNumberFormat="1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9" xfId="0" quotePrefix="1" applyFont="1" applyFill="1" applyBorder="1" applyAlignment="1">
      <alignment horizontal="center"/>
    </xf>
    <xf numFmtId="0" fontId="1" fillId="2" borderId="20" xfId="0" quotePrefix="1" applyFont="1" applyFill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9" xfId="0" quotePrefix="1" applyFont="1" applyBorder="1" applyAlignment="1">
      <alignment horizontal="center"/>
    </xf>
    <xf numFmtId="0" fontId="1" fillId="0" borderId="18" xfId="0" quotePrefix="1" applyFont="1" applyBorder="1" applyAlignment="1">
      <alignment horizontal="center"/>
    </xf>
    <xf numFmtId="0" fontId="1" fillId="0" borderId="12" xfId="0" quotePrefix="1" applyFont="1" applyBorder="1" applyAlignment="1">
      <alignment horizontal="center"/>
    </xf>
    <xf numFmtId="0" fontId="1" fillId="0" borderId="13" xfId="0" quotePrefix="1" applyFont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7" borderId="3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4" xfId="0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11" xfId="0" quotePrefix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5" fillId="0" borderId="19" xfId="0" quotePrefix="1" applyFont="1" applyBorder="1" applyAlignment="1">
      <alignment horizontal="center"/>
    </xf>
    <xf numFmtId="0" fontId="5" fillId="0" borderId="18" xfId="0" quotePrefix="1" applyFont="1" applyBorder="1" applyAlignment="1">
      <alignment horizontal="center"/>
    </xf>
    <xf numFmtId="0" fontId="5" fillId="0" borderId="20" xfId="0" quotePrefix="1" applyFont="1" applyBorder="1" applyAlignment="1">
      <alignment horizontal="center"/>
    </xf>
    <xf numFmtId="0" fontId="6" fillId="0" borderId="32" xfId="0" quotePrefix="1" applyFont="1" applyBorder="1" applyAlignment="1">
      <alignment horizontal="center"/>
    </xf>
    <xf numFmtId="0" fontId="1" fillId="4" borderId="33" xfId="0" quotePrefix="1" applyFont="1" applyFill="1" applyBorder="1" applyAlignment="1">
      <alignment horizontal="center"/>
    </xf>
    <xf numFmtId="0" fontId="1" fillId="4" borderId="32" xfId="0" quotePrefix="1" applyFont="1" applyFill="1" applyBorder="1" applyAlignment="1">
      <alignment horizontal="center"/>
    </xf>
    <xf numFmtId="0" fontId="1" fillId="0" borderId="4" xfId="0" quotePrefix="1" applyFont="1" applyBorder="1" applyAlignment="1">
      <alignment horizontal="center" textRotation="90"/>
    </xf>
    <xf numFmtId="0" fontId="1" fillId="0" borderId="29" xfId="0" quotePrefix="1" applyFont="1" applyBorder="1" applyAlignment="1">
      <alignment horizontal="center" textRotation="90"/>
    </xf>
    <xf numFmtId="0" fontId="1" fillId="0" borderId="27" xfId="0" quotePrefix="1" applyFont="1" applyBorder="1" applyAlignment="1">
      <alignment horizontal="center"/>
    </xf>
    <xf numFmtId="0" fontId="8" fillId="8" borderId="27" xfId="0" quotePrefix="1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 wrapText="1"/>
    </xf>
    <xf numFmtId="0" fontId="14" fillId="8" borderId="33" xfId="0" applyFont="1" applyFill="1" applyBorder="1" applyAlignment="1">
      <alignment horizontal="center"/>
    </xf>
    <xf numFmtId="0" fontId="14" fillId="8" borderId="32" xfId="0" applyFont="1" applyFill="1" applyBorder="1" applyAlignment="1">
      <alignment horizontal="center"/>
    </xf>
    <xf numFmtId="0" fontId="5" fillId="3" borderId="0" xfId="0" applyFont="1" applyFill="1" applyAlignment="1">
      <alignment horizontal="left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0" fontId="5" fillId="3" borderId="8" xfId="0" applyFont="1" applyFill="1" applyBorder="1" applyAlignment="1" applyProtection="1">
      <alignment horizontal="center" vertical="center" wrapText="1"/>
      <protection locked="0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23" fillId="3" borderId="0" xfId="0" applyFont="1" applyFill="1" applyAlignment="1">
      <alignment horizontal="left"/>
    </xf>
    <xf numFmtId="0" fontId="23" fillId="3" borderId="0" xfId="0" quotePrefix="1" applyFont="1" applyFill="1" applyAlignment="1">
      <alignment horizontal="left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17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9" fontId="5" fillId="3" borderId="16" xfId="0" applyNumberFormat="1" applyFont="1" applyFill="1" applyBorder="1" applyAlignment="1" applyProtection="1">
      <alignment horizontal="center" vertical="center"/>
      <protection locked="0"/>
    </xf>
    <xf numFmtId="9" fontId="5" fillId="3" borderId="2" xfId="0" applyNumberFormat="1" applyFont="1" applyFill="1" applyBorder="1" applyAlignment="1" applyProtection="1">
      <alignment horizontal="center" vertical="center"/>
      <protection locked="0"/>
    </xf>
    <xf numFmtId="9" fontId="5" fillId="3" borderId="17" xfId="0" applyNumberFormat="1" applyFont="1" applyFill="1" applyBorder="1" applyAlignment="1" applyProtection="1">
      <alignment horizontal="center" vertical="center"/>
      <protection locked="0"/>
    </xf>
    <xf numFmtId="9" fontId="5" fillId="3" borderId="15" xfId="0" applyNumberFormat="1" applyFont="1" applyFill="1" applyBorder="1" applyAlignment="1" applyProtection="1">
      <alignment horizontal="center" vertical="center"/>
      <protection locked="0"/>
    </xf>
    <xf numFmtId="9" fontId="5" fillId="3" borderId="5" xfId="0" applyNumberFormat="1" applyFont="1" applyFill="1" applyBorder="1" applyAlignment="1" applyProtection="1">
      <alignment horizontal="center" vertical="center"/>
      <protection locked="0"/>
    </xf>
    <xf numFmtId="9" fontId="5" fillId="3" borderId="9" xfId="0" applyNumberFormat="1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24" fillId="3" borderId="0" xfId="0" applyFont="1" applyFill="1" applyAlignment="1" applyProtection="1">
      <alignment horizontal="center" vertical="center"/>
      <protection locked="0"/>
    </xf>
    <xf numFmtId="0" fontId="5" fillId="3" borderId="1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1" fillId="0" borderId="10" xfId="0" applyFont="1" applyBorder="1" applyAlignment="1" applyProtection="1">
      <alignment horizontal="center"/>
      <protection hidden="1"/>
    </xf>
    <xf numFmtId="0" fontId="1" fillId="0" borderId="3" xfId="0" applyFont="1" applyBorder="1" applyAlignment="1" applyProtection="1">
      <alignment horizontal="left"/>
      <protection hidden="1"/>
    </xf>
    <xf numFmtId="0" fontId="1" fillId="0" borderId="0" xfId="0" applyFont="1" applyAlignment="1" applyProtection="1">
      <alignment horizontal="left"/>
      <protection hidden="1"/>
    </xf>
    <xf numFmtId="0" fontId="1" fillId="0" borderId="14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4" xfId="0" quotePrefix="1" applyFont="1" applyBorder="1" applyAlignment="1" applyProtection="1">
      <alignment horizontal="center" textRotation="90"/>
      <protection hidden="1"/>
    </xf>
    <xf numFmtId="0" fontId="1" fillId="0" borderId="29" xfId="0" quotePrefix="1" applyFont="1" applyBorder="1" applyAlignment="1" applyProtection="1">
      <alignment horizontal="center" textRotation="90"/>
      <protection hidden="1"/>
    </xf>
    <xf numFmtId="0" fontId="1" fillId="0" borderId="8" xfId="0" applyFont="1" applyBorder="1" applyAlignment="1" applyProtection="1">
      <alignment horizontal="center"/>
      <protection hidden="1"/>
    </xf>
    <xf numFmtId="0" fontId="22" fillId="3" borderId="0" xfId="0" applyFont="1" applyFill="1" applyAlignment="1">
      <alignment horizontal="right" vertical="center"/>
    </xf>
    <xf numFmtId="0" fontId="5" fillId="3" borderId="1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colors>
    <mruColors>
      <color rgb="FF6B065A"/>
      <color rgb="FFA0528F"/>
      <color rgb="FFA055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136887</xdr:colOff>
      <xdr:row>0</xdr:row>
      <xdr:rowOff>179294</xdr:rowOff>
    </xdr:from>
    <xdr:to>
      <xdr:col>13</xdr:col>
      <xdr:colOff>210145</xdr:colOff>
      <xdr:row>4</xdr:row>
      <xdr:rowOff>43623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A4A9BD9-3E9F-42C2-BC3A-BF93B7A2E3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3711" y="179294"/>
          <a:ext cx="2280816" cy="6263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061C6-8AD5-46EA-9E99-03427D2E940F}">
  <sheetPr codeName="Blad1">
    <tabColor rgb="FFA05599"/>
    <pageSetUpPr fitToPage="1"/>
  </sheetPr>
  <dimension ref="A1:HT1048"/>
  <sheetViews>
    <sheetView tabSelected="1" zoomScale="85" zoomScaleNormal="85" workbookViewId="0">
      <selection activeCell="D8" sqref="D8:F9"/>
    </sheetView>
  </sheetViews>
  <sheetFormatPr defaultColWidth="3.7109375" defaultRowHeight="15" x14ac:dyDescent="0.25"/>
  <cols>
    <col min="1" max="3" width="4" style="92" customWidth="1"/>
    <col min="4" max="6" width="3.7109375" style="92" customWidth="1"/>
    <col min="7" max="7" width="2.7109375" style="92" customWidth="1"/>
    <col min="8" max="11" width="3.42578125" style="92" customWidth="1"/>
    <col min="12" max="12" width="2.42578125" style="92" customWidth="1"/>
    <col min="13" max="14" width="3.5703125" style="92" customWidth="1"/>
    <col min="15" max="51" width="3.7109375" style="92"/>
    <col min="52" max="52" width="3.7109375" style="109"/>
    <col min="53" max="173" width="3.7109375" style="92"/>
    <col min="174" max="176" width="6.42578125" style="92" customWidth="1"/>
    <col min="177" max="179" width="69.42578125" style="92" customWidth="1"/>
    <col min="180" max="181" width="14.140625" style="92" customWidth="1"/>
    <col min="182" max="16384" width="3.7109375" style="92"/>
  </cols>
  <sheetData>
    <row r="1" spans="1:228" s="90" customFormat="1" x14ac:dyDescent="0.25">
      <c r="A1" s="343" t="str">
        <f ca="1">FU955</f>
        <v>Language:</v>
      </c>
      <c r="B1" s="343"/>
      <c r="C1" s="343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Z1" s="93"/>
    </row>
    <row r="2" spans="1:228" s="90" customFormat="1" x14ac:dyDescent="0.25">
      <c r="A2" s="366" t="s">
        <v>220</v>
      </c>
      <c r="B2" s="366"/>
      <c r="C2" s="366"/>
      <c r="AA2" s="93"/>
      <c r="AC2" s="93"/>
      <c r="AD2" s="93"/>
      <c r="AL2" s="89"/>
      <c r="AZ2" s="93"/>
    </row>
    <row r="3" spans="1:228" s="90" customFormat="1" ht="15" customHeight="1" x14ac:dyDescent="0.25">
      <c r="W3" s="97"/>
      <c r="X3" s="97"/>
      <c r="Y3" s="97"/>
      <c r="Z3" s="97"/>
      <c r="AZ3" s="93"/>
    </row>
    <row r="4" spans="1:228" s="90" customFormat="1" ht="15" customHeight="1" x14ac:dyDescent="0.25">
      <c r="AZ4" s="93"/>
      <c r="HT4" s="107"/>
    </row>
    <row r="5" spans="1:228" s="90" customFormat="1" ht="15" customHeight="1" x14ac:dyDescent="0.25">
      <c r="B5" s="195"/>
      <c r="C5" s="195"/>
      <c r="D5" s="385" t="str">
        <f ca="1">"FES-wave " &amp; FU956</f>
        <v>FES-wave Mobile</v>
      </c>
      <c r="E5" s="385"/>
      <c r="F5" s="385"/>
      <c r="G5" s="385"/>
      <c r="H5" s="385"/>
      <c r="I5" s="385"/>
      <c r="J5" s="385"/>
      <c r="K5" s="385"/>
      <c r="L5" s="385"/>
      <c r="M5" s="385"/>
      <c r="N5" s="385"/>
      <c r="AA5" s="99"/>
      <c r="AB5" s="99"/>
      <c r="AC5" s="99"/>
      <c r="AD5" s="117"/>
    </row>
    <row r="6" spans="1:228" s="90" customFormat="1" ht="15" customHeight="1" x14ac:dyDescent="0.25">
      <c r="A6" s="195"/>
      <c r="B6" s="195"/>
      <c r="C6" s="19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AA6" s="99"/>
      <c r="AB6" s="99"/>
      <c r="AC6" s="99"/>
      <c r="AD6" s="117"/>
      <c r="AG6" s="118"/>
      <c r="AI6" s="117"/>
    </row>
    <row r="7" spans="1:228" s="90" customFormat="1" ht="15" customHeight="1" thickBot="1" x14ac:dyDescent="0.3">
      <c r="I7" s="119"/>
      <c r="AG7" s="104"/>
      <c r="AH7" s="104"/>
    </row>
    <row r="8" spans="1:228" s="90" customFormat="1" ht="15" customHeight="1" x14ac:dyDescent="0.25">
      <c r="A8" s="336" t="str">
        <f ca="1">FU925</f>
        <v>Track type</v>
      </c>
      <c r="B8" s="337"/>
      <c r="C8" s="338"/>
      <c r="D8" s="330" t="s">
        <v>57</v>
      </c>
      <c r="E8" s="331"/>
      <c r="F8" s="332"/>
      <c r="G8" s="216" t="str">
        <f ca="1">IF(H975=1,"!",IF(H997=1,"!",""))</f>
        <v/>
      </c>
      <c r="H8" s="139"/>
      <c r="I8" s="140"/>
      <c r="J8" s="140"/>
      <c r="K8" s="140"/>
      <c r="L8" s="140"/>
      <c r="M8" s="140"/>
      <c r="N8" s="141"/>
      <c r="P8" s="120"/>
      <c r="AG8" s="104"/>
      <c r="AH8" s="104"/>
    </row>
    <row r="9" spans="1:228" s="90" customFormat="1" ht="16.5" customHeight="1" x14ac:dyDescent="0.25">
      <c r="A9" s="339"/>
      <c r="B9" s="340"/>
      <c r="C9" s="341"/>
      <c r="D9" s="333"/>
      <c r="E9" s="334"/>
      <c r="F9" s="335"/>
      <c r="G9" s="216"/>
      <c r="H9" s="342" t="str">
        <f ca="1">IF(M9="","",FU938)</f>
        <v>Number of hooks</v>
      </c>
      <c r="I9" s="343"/>
      <c r="J9" s="343"/>
      <c r="K9" s="343"/>
      <c r="L9" s="138" t="str">
        <f ca="1">IF(M9="","",IF(D16=B957,"",IF(J919=1,G954,IF(J919=2,G956,IF(J919=3,G958,"")))))</f>
        <v/>
      </c>
      <c r="M9" s="138">
        <f ca="1">IF($H$974=0,BU933,"")</f>
        <v>14</v>
      </c>
      <c r="N9" s="121"/>
      <c r="O9" s="120"/>
      <c r="P9" s="120"/>
      <c r="AA9" s="99"/>
      <c r="AB9" s="99"/>
      <c r="AC9" s="99"/>
      <c r="AG9" s="104"/>
      <c r="AH9" s="104"/>
      <c r="AP9" s="122"/>
      <c r="AQ9" s="122"/>
      <c r="AR9" s="122"/>
      <c r="AS9" s="122"/>
    </row>
    <row r="10" spans="1:228" s="90" customFormat="1" ht="15" customHeight="1" x14ac:dyDescent="0.25">
      <c r="A10" s="250" t="str">
        <f t="shared" ref="A10:A17" ca="1" si="0">FU926</f>
        <v>Track size</v>
      </c>
      <c r="B10" s="251"/>
      <c r="C10" s="252"/>
      <c r="D10" s="349">
        <v>100</v>
      </c>
      <c r="E10" s="350"/>
      <c r="F10" s="351"/>
      <c r="G10" s="216" t="str">
        <f>IF(H976+H984+H986&gt;=1,"!","")</f>
        <v/>
      </c>
      <c r="H10" s="342" t="str">
        <f ca="1">IF(M9="","",FU939)</f>
        <v xml:space="preserve"> in curtain needed</v>
      </c>
      <c r="I10" s="343"/>
      <c r="J10" s="343"/>
      <c r="K10" s="343"/>
      <c r="L10" s="138" t="str">
        <f ca="1">IF(H974=1,"",IF(D16=B957,"",IF(J919=0,"",IF(J919=1,G955,IF(J919=2,G957,IF(J919=3,G959,""))))))</f>
        <v/>
      </c>
      <c r="M10" s="138" t="str">
        <f ca="1">IF($D$16=B958,IF(M9="","",BU934),"")</f>
        <v/>
      </c>
      <c r="N10" s="121"/>
      <c r="AA10" s="99"/>
      <c r="AB10" s="99"/>
      <c r="AC10" s="99"/>
      <c r="AO10" s="122"/>
      <c r="AP10" s="122"/>
      <c r="AQ10" s="122"/>
      <c r="AR10" s="122"/>
      <c r="AS10" s="122"/>
    </row>
    <row r="11" spans="1:228" s="90" customFormat="1" ht="15" customHeight="1" x14ac:dyDescent="0.25">
      <c r="A11" s="367" t="str">
        <f t="shared" ca="1" si="0"/>
        <v>in cm</v>
      </c>
      <c r="B11" s="368"/>
      <c r="C11" s="369"/>
      <c r="D11" s="352"/>
      <c r="E11" s="353"/>
      <c r="F11" s="354"/>
      <c r="G11" s="216"/>
      <c r="H11" s="142"/>
      <c r="I11" s="123"/>
      <c r="J11" s="123"/>
      <c r="K11" s="123"/>
      <c r="L11" s="123"/>
      <c r="M11" s="123"/>
      <c r="N11" s="143"/>
      <c r="AD11" s="124"/>
      <c r="AE11" s="124"/>
      <c r="AF11" s="117"/>
      <c r="AI11" s="125"/>
      <c r="AJ11" s="125"/>
      <c r="AK11" s="126"/>
      <c r="AL11" s="126"/>
      <c r="AM11" s="126"/>
      <c r="AN11" s="126"/>
      <c r="AP11" s="97"/>
      <c r="AQ11" s="97"/>
      <c r="AR11" s="97"/>
      <c r="AS11" s="97"/>
      <c r="AT11" s="126"/>
      <c r="AU11" s="126"/>
    </row>
    <row r="12" spans="1:228" s="90" customFormat="1" ht="15" customHeight="1" x14ac:dyDescent="0.25">
      <c r="A12" s="342" t="str">
        <f t="shared" ca="1" si="0"/>
        <v>Easyflex &lt;&gt;</v>
      </c>
      <c r="B12" s="343"/>
      <c r="C12" s="370"/>
      <c r="D12" s="346" t="s">
        <v>0</v>
      </c>
      <c r="E12" s="347"/>
      <c r="F12" s="348"/>
      <c r="G12" s="216" t="str">
        <f>IF(OR(H977=1,H978=1),"!","")</f>
        <v/>
      </c>
      <c r="H12" s="142"/>
      <c r="N12" s="143"/>
      <c r="O12" s="127"/>
      <c r="P12" s="127"/>
      <c r="AD12" s="124"/>
      <c r="AE12" s="124"/>
      <c r="AF12" s="117"/>
      <c r="AI12" s="125"/>
      <c r="AJ12" s="125"/>
      <c r="AK12" s="126"/>
      <c r="AL12" s="126"/>
      <c r="AM12" s="126"/>
      <c r="AN12" s="126"/>
      <c r="AO12" s="97"/>
      <c r="AP12" s="97"/>
      <c r="AQ12" s="97"/>
      <c r="AR12" s="97"/>
      <c r="AS12" s="97"/>
      <c r="AT12" s="126"/>
      <c r="AU12" s="126"/>
    </row>
    <row r="13" spans="1:228" s="90" customFormat="1" ht="15" customHeight="1" x14ac:dyDescent="0.25">
      <c r="A13" s="342" t="str">
        <f t="shared" ca="1" si="0"/>
        <v>Easywave</v>
      </c>
      <c r="B13" s="343"/>
      <c r="C13" s="370"/>
      <c r="D13" s="346"/>
      <c r="E13" s="347"/>
      <c r="F13" s="348"/>
      <c r="G13" s="216"/>
      <c r="H13" s="342" t="str">
        <f ca="1">IF(M9="","",FU940)</f>
        <v>Number of</v>
      </c>
      <c r="I13" s="343"/>
      <c r="J13" s="343"/>
      <c r="K13" s="343"/>
      <c r="L13" s="138" t="str">
        <f ca="1">IF(L9 ="","",L9)</f>
        <v/>
      </c>
      <c r="M13" s="138">
        <f ca="1">IF(M9="","",BU931)</f>
        <v>12</v>
      </c>
      <c r="N13" s="121"/>
      <c r="O13" s="97"/>
      <c r="P13" s="97"/>
      <c r="AA13" s="99"/>
      <c r="AB13" s="99"/>
      <c r="AC13" s="99"/>
      <c r="AE13" s="124"/>
      <c r="AF13" s="117"/>
      <c r="AI13" s="125"/>
      <c r="AJ13" s="97"/>
      <c r="AK13" s="97"/>
      <c r="AL13" s="97"/>
      <c r="AM13" s="97"/>
      <c r="AP13" s="122"/>
      <c r="AQ13" s="122"/>
      <c r="AR13" s="122"/>
      <c r="AS13" s="122"/>
      <c r="AT13" s="126"/>
      <c r="AU13" s="126"/>
    </row>
    <row r="14" spans="1:228" s="90" customFormat="1" ht="15" customHeight="1" x14ac:dyDescent="0.25">
      <c r="A14" s="250" t="str">
        <f t="shared" ca="1" si="0"/>
        <v>Carrier</v>
      </c>
      <c r="B14" s="251"/>
      <c r="C14" s="252"/>
      <c r="D14" s="355" t="s">
        <v>7</v>
      </c>
      <c r="E14" s="356"/>
      <c r="F14" s="357"/>
      <c r="G14" s="216" t="str">
        <f>IF(H979=1,"!","")</f>
        <v/>
      </c>
      <c r="H14" s="342" t="str">
        <f ca="1">IF(M9="","",FU941)</f>
        <v>carriers needed*</v>
      </c>
      <c r="I14" s="343"/>
      <c r="J14" s="343"/>
      <c r="K14" s="343"/>
      <c r="L14" s="138" t="str">
        <f ca="1">IF(L10 ="","",L10)</f>
        <v/>
      </c>
      <c r="M14" s="138" t="str">
        <f ca="1">IF($D$16=B958,IF(M9="","",BU932),"")</f>
        <v/>
      </c>
      <c r="N14" s="121"/>
      <c r="AA14" s="99"/>
      <c r="AB14" s="99"/>
      <c r="AC14" s="99"/>
      <c r="AF14" s="117"/>
      <c r="AG14" s="118"/>
      <c r="AI14" s="125"/>
      <c r="AJ14" s="97"/>
      <c r="AK14" s="97"/>
      <c r="AL14" s="97"/>
      <c r="AM14" s="97"/>
      <c r="AO14" s="122"/>
      <c r="AP14" s="122"/>
      <c r="AQ14" s="122"/>
      <c r="AR14" s="122"/>
      <c r="AS14" s="122"/>
      <c r="AT14" s="126"/>
      <c r="AU14" s="126"/>
    </row>
    <row r="15" spans="1:228" s="90" customFormat="1" ht="15" customHeight="1" x14ac:dyDescent="0.25">
      <c r="A15" s="386" t="str">
        <f t="shared" ca="1" si="0"/>
        <v>Distance</v>
      </c>
      <c r="B15" s="387"/>
      <c r="C15" s="388"/>
      <c r="D15" s="358"/>
      <c r="E15" s="359"/>
      <c r="F15" s="360"/>
      <c r="G15" s="216"/>
      <c r="H15" s="142"/>
      <c r="I15" s="123"/>
      <c r="J15" s="123"/>
      <c r="K15" s="123"/>
      <c r="L15" s="123"/>
      <c r="M15" s="123"/>
      <c r="N15" s="143"/>
      <c r="AD15" s="124"/>
      <c r="AE15" s="124"/>
      <c r="AF15" s="117"/>
      <c r="AG15" s="128"/>
      <c r="AH15" s="128"/>
      <c r="AI15" s="125"/>
      <c r="AP15" s="97"/>
      <c r="AQ15" s="97"/>
      <c r="AR15" s="97"/>
      <c r="AS15" s="97"/>
      <c r="AT15" s="126"/>
      <c r="AU15" s="126"/>
    </row>
    <row r="16" spans="1:228" s="90" customFormat="1" ht="15.75" customHeight="1" x14ac:dyDescent="0.25">
      <c r="A16" s="371" t="str">
        <f t="shared" ca="1" si="0"/>
        <v>One-way draw &lt;&gt;</v>
      </c>
      <c r="B16" s="372"/>
      <c r="C16" s="373"/>
      <c r="D16" s="346" t="s">
        <v>8</v>
      </c>
      <c r="E16" s="347"/>
      <c r="F16" s="348"/>
      <c r="G16" s="216" t="str">
        <f ca="1">IF(H980+H994&gt;=1,"!",IF(H998=1,"!",""))</f>
        <v/>
      </c>
      <c r="H16" s="142"/>
      <c r="N16" s="143"/>
      <c r="AD16" s="124"/>
      <c r="AE16" s="124"/>
      <c r="AF16" s="117"/>
      <c r="AG16" s="128"/>
      <c r="AH16" s="128"/>
      <c r="AI16" s="125"/>
      <c r="AO16" s="97"/>
      <c r="AP16" s="97"/>
      <c r="AQ16" s="97"/>
      <c r="AR16" s="97"/>
      <c r="AS16" s="97"/>
      <c r="AT16" s="126"/>
      <c r="AU16" s="126"/>
    </row>
    <row r="17" spans="1:47" s="90" customFormat="1" ht="15.75" customHeight="1" x14ac:dyDescent="0.25">
      <c r="A17" s="374" t="str">
        <f t="shared" ca="1" si="0"/>
        <v>Center closing</v>
      </c>
      <c r="B17" s="375"/>
      <c r="C17" s="376"/>
      <c r="D17" s="346"/>
      <c r="E17" s="347"/>
      <c r="F17" s="348"/>
      <c r="G17" s="216"/>
      <c r="H17" s="339" t="str">
        <f ca="1">IF(M9="","",FU942)</f>
        <v>Curtain stacking</v>
      </c>
      <c r="I17" s="340"/>
      <c r="J17" s="340"/>
      <c r="K17" s="340"/>
      <c r="L17" s="138" t="str">
        <f ca="1">IF(L9 ="","",L9)</f>
        <v/>
      </c>
      <c r="M17" s="138">
        <f ca="1">IF(M9="","",BU942)</f>
        <v>23</v>
      </c>
      <c r="N17" s="121" t="str">
        <f ca="1">IF(M17="","","cm")</f>
        <v>cm</v>
      </c>
      <c r="AD17" s="124"/>
      <c r="AE17" s="124"/>
      <c r="AF17" s="117"/>
      <c r="AG17" s="128"/>
      <c r="AH17" s="128"/>
      <c r="AI17" s="125"/>
      <c r="AJ17" s="97"/>
      <c r="AK17" s="97"/>
      <c r="AL17" s="97"/>
      <c r="AM17" s="97"/>
      <c r="AP17" s="131"/>
      <c r="AQ17" s="131"/>
      <c r="AR17" s="131"/>
      <c r="AS17" s="131"/>
      <c r="AT17" s="126"/>
      <c r="AU17" s="126"/>
    </row>
    <row r="18" spans="1:47" s="90" customFormat="1" ht="15" customHeight="1" x14ac:dyDescent="0.25">
      <c r="A18" s="371" t="str">
        <f ca="1">IF(S919=0,"",FU934)</f>
        <v>Master type:</v>
      </c>
      <c r="B18" s="372"/>
      <c r="C18" s="373"/>
      <c r="D18" s="355" t="s">
        <v>137</v>
      </c>
      <c r="E18" s="356"/>
      <c r="F18" s="357"/>
      <c r="G18" s="216" t="str">
        <f ca="1">IF(H981=1,"!",IF(H999=1,"!",""))</f>
        <v/>
      </c>
      <c r="H18" s="339" t="str">
        <f ca="1">IF(M9="","",FU943)</f>
        <v>in open position</v>
      </c>
      <c r="I18" s="340"/>
      <c r="J18" s="340"/>
      <c r="K18" s="340"/>
      <c r="L18" s="138" t="str">
        <f ca="1">IF(L10 ="","",L10)</f>
        <v/>
      </c>
      <c r="M18" s="138" t="str">
        <f ca="1">IF($D$16=B958,IF(M9="","",CEILING(BU942,1)),"")</f>
        <v/>
      </c>
      <c r="N18" s="121" t="str">
        <f ca="1">IF(M18="","","cm")</f>
        <v/>
      </c>
      <c r="AD18" s="124"/>
      <c r="AE18" s="124"/>
      <c r="AF18" s="117"/>
      <c r="AI18" s="125"/>
      <c r="AJ18" s="97"/>
      <c r="AK18" s="97"/>
      <c r="AL18" s="97"/>
      <c r="AM18" s="97"/>
      <c r="AO18" s="131"/>
      <c r="AP18" s="131"/>
      <c r="AQ18" s="131"/>
      <c r="AR18" s="131"/>
      <c r="AS18" s="131"/>
      <c r="AT18" s="126"/>
      <c r="AU18" s="126"/>
    </row>
    <row r="19" spans="1:47" s="90" customFormat="1" ht="15" customHeight="1" thickBot="1" x14ac:dyDescent="0.3">
      <c r="A19" s="374" t="str">
        <f ca="1">IF(S919=0,"",FU935)</f>
        <v>Steel / Plastic</v>
      </c>
      <c r="B19" s="375"/>
      <c r="C19" s="376"/>
      <c r="D19" s="358"/>
      <c r="E19" s="359"/>
      <c r="F19" s="360"/>
      <c r="G19" s="216"/>
      <c r="H19" s="361" t="str">
        <f ca="1">IF(M9="","",FU944)</f>
        <v>(minimal)</v>
      </c>
      <c r="I19" s="362"/>
      <c r="J19" s="362"/>
      <c r="K19" s="362"/>
      <c r="L19" s="129"/>
      <c r="M19" s="129"/>
      <c r="N19" s="130"/>
      <c r="AD19" s="132"/>
      <c r="AE19" s="132"/>
      <c r="AF19" s="117"/>
      <c r="AI19" s="125"/>
      <c r="AJ19" s="133"/>
      <c r="AK19" s="133"/>
      <c r="AL19" s="133"/>
      <c r="AM19" s="133"/>
      <c r="AS19" s="126"/>
      <c r="AT19" s="126"/>
      <c r="AU19" s="126"/>
    </row>
    <row r="20" spans="1:47" s="90" customFormat="1" ht="15" customHeight="1" x14ac:dyDescent="0.25">
      <c r="A20" s="250" t="str">
        <f ca="1">IF(D8=A938,FU936,"")</f>
        <v/>
      </c>
      <c r="B20" s="251"/>
      <c r="C20" s="252"/>
      <c r="D20" s="346"/>
      <c r="E20" s="347"/>
      <c r="F20" s="348"/>
      <c r="G20" s="216" t="str">
        <f ca="1">IF(D8=A938,IF(D20="","!",IF(H996=1,"!",IF(H995=1,"!",""))),"")</f>
        <v/>
      </c>
      <c r="AD20" s="132"/>
      <c r="AE20" s="132"/>
      <c r="AF20" s="117"/>
      <c r="AI20" s="125"/>
      <c r="AJ20" s="134"/>
      <c r="AK20" s="134"/>
      <c r="AL20" s="134"/>
      <c r="AM20" s="134"/>
      <c r="AS20" s="126"/>
      <c r="AT20" s="126"/>
      <c r="AU20" s="126"/>
    </row>
    <row r="21" spans="1:47" s="90" customFormat="1" ht="15" customHeight="1" thickBot="1" x14ac:dyDescent="0.3">
      <c r="A21" s="389" t="str">
        <f ca="1">IF(D8=A938,FU937,"")</f>
        <v/>
      </c>
      <c r="B21" s="390"/>
      <c r="C21" s="391"/>
      <c r="D21" s="363"/>
      <c r="E21" s="364"/>
      <c r="F21" s="365"/>
      <c r="G21" s="216"/>
      <c r="AF21" s="117"/>
      <c r="AI21" s="125"/>
      <c r="AJ21" s="127"/>
      <c r="AK21" s="127"/>
      <c r="AL21" s="127"/>
      <c r="AM21" s="127"/>
      <c r="AN21" s="97"/>
      <c r="AO21" s="97"/>
      <c r="AP21" s="97"/>
      <c r="AQ21" s="97"/>
      <c r="AR21" s="97"/>
      <c r="AS21" s="126"/>
      <c r="AT21" s="126"/>
      <c r="AU21" s="126"/>
    </row>
    <row r="22" spans="1:47" s="90" customFormat="1" ht="15" customHeight="1" x14ac:dyDescent="0.25">
      <c r="AF22" s="117"/>
      <c r="AI22" s="125"/>
      <c r="AJ22" s="127"/>
      <c r="AK22" s="127"/>
      <c r="AL22" s="127"/>
      <c r="AM22" s="127"/>
      <c r="AN22" s="97"/>
      <c r="AO22" s="97"/>
      <c r="AP22" s="97"/>
      <c r="AQ22" s="97"/>
      <c r="AR22" s="97"/>
      <c r="AS22" s="126"/>
      <c r="AT22" s="126"/>
      <c r="AU22" s="126"/>
    </row>
    <row r="23" spans="1:47" s="90" customFormat="1" ht="15" customHeight="1" x14ac:dyDescent="0.25">
      <c r="AE23" s="131"/>
      <c r="AF23" s="97"/>
      <c r="AI23" s="125"/>
      <c r="AJ23" s="97"/>
      <c r="AK23" s="97"/>
      <c r="AL23" s="97"/>
      <c r="AM23" s="97"/>
      <c r="AS23" s="126"/>
      <c r="AT23" s="126"/>
      <c r="AU23" s="126"/>
    </row>
    <row r="24" spans="1:47" s="90" customFormat="1" ht="15" customHeight="1" x14ac:dyDescent="0.25">
      <c r="A24" s="329" t="s">
        <v>293</v>
      </c>
      <c r="B24" s="329"/>
      <c r="W24" s="93"/>
      <c r="AD24" s="131"/>
      <c r="AE24" s="131"/>
      <c r="AF24" s="97"/>
      <c r="AI24" s="125"/>
      <c r="AJ24" s="97"/>
      <c r="AK24" s="97"/>
      <c r="AL24" s="97"/>
      <c r="AM24" s="97"/>
      <c r="AS24" s="126"/>
      <c r="AT24" s="126"/>
      <c r="AU24" s="126"/>
    </row>
    <row r="25" spans="1:47" s="90" customFormat="1" ht="15" customHeight="1" x14ac:dyDescent="0.25">
      <c r="A25" s="344" t="str">
        <f ca="1">FU957</f>
        <v>* Includes carriers that are placed inside master carriers.</v>
      </c>
      <c r="B25" s="344"/>
      <c r="C25" s="344"/>
      <c r="D25" s="344"/>
      <c r="E25" s="344"/>
      <c r="F25" s="344"/>
      <c r="G25" s="344"/>
      <c r="H25" s="344"/>
      <c r="I25" s="344"/>
      <c r="J25" s="344"/>
      <c r="K25" s="344"/>
      <c r="L25" s="344"/>
      <c r="M25" s="344"/>
      <c r="N25" s="344"/>
      <c r="P25" s="135"/>
      <c r="W25" s="93"/>
      <c r="AD25" s="131"/>
      <c r="AE25" s="131"/>
      <c r="AF25" s="97"/>
    </row>
    <row r="26" spans="1:47" s="90" customFormat="1" ht="15" customHeight="1" x14ac:dyDescent="0.25">
      <c r="A26" s="345" t="str">
        <f ca="1">FU958</f>
        <v>- Product tolerances are calculated in the final results.</v>
      </c>
      <c r="B26" s="345"/>
      <c r="C26" s="345"/>
      <c r="D26" s="345"/>
      <c r="E26" s="345"/>
      <c r="F26" s="345"/>
      <c r="G26" s="345"/>
      <c r="H26" s="345"/>
      <c r="I26" s="345"/>
      <c r="J26" s="345"/>
      <c r="K26" s="345"/>
      <c r="L26" s="345"/>
      <c r="M26" s="345"/>
      <c r="N26" s="345"/>
    </row>
    <row r="27" spans="1:47" s="90" customFormat="1" x14ac:dyDescent="0.25">
      <c r="A27" s="345" t="str">
        <f ca="1">FU959</f>
        <v>- No rights can be derived from this calculation tool.</v>
      </c>
      <c r="B27" s="345"/>
      <c r="C27" s="345"/>
      <c r="D27" s="345"/>
      <c r="E27" s="345"/>
      <c r="F27" s="345"/>
      <c r="G27" s="345"/>
      <c r="H27" s="345"/>
      <c r="I27" s="345"/>
      <c r="J27" s="345"/>
      <c r="K27" s="345"/>
      <c r="L27" s="345"/>
      <c r="M27" s="345"/>
      <c r="N27" s="345"/>
      <c r="AJ27" s="137"/>
      <c r="AK27" s="137"/>
      <c r="AL27" s="131"/>
      <c r="AM27" s="131"/>
      <c r="AN27" s="131"/>
    </row>
    <row r="28" spans="1:47" s="90" customFormat="1" x14ac:dyDescent="0.25">
      <c r="A28" s="136"/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AJ28" s="137"/>
      <c r="AK28" s="137"/>
      <c r="AL28" s="131"/>
      <c r="AM28" s="131"/>
      <c r="AN28" s="131"/>
    </row>
    <row r="29" spans="1:47" s="90" customFormat="1" x14ac:dyDescent="0.25">
      <c r="A29" s="136"/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AJ29" s="137"/>
      <c r="AK29" s="137"/>
      <c r="AL29" s="131"/>
      <c r="AM29" s="131"/>
      <c r="AN29" s="131"/>
    </row>
    <row r="30" spans="1:47" s="90" customFormat="1" x14ac:dyDescent="0.25">
      <c r="A30" s="136"/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AJ30" s="137"/>
      <c r="AK30" s="137"/>
      <c r="AL30" s="131"/>
      <c r="AM30" s="131"/>
      <c r="AN30" s="131"/>
    </row>
    <row r="31" spans="1:47" s="90" customFormat="1" x14ac:dyDescent="0.25">
      <c r="A31" s="136"/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AJ31" s="137"/>
      <c r="AK31" s="137"/>
      <c r="AL31" s="131"/>
      <c r="AM31" s="131"/>
      <c r="AN31" s="131"/>
    </row>
    <row r="32" spans="1:47" s="90" customFormat="1" x14ac:dyDescent="0.25">
      <c r="A32" s="136"/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AJ32" s="137"/>
      <c r="AK32" s="137"/>
      <c r="AL32" s="131"/>
      <c r="AM32" s="131"/>
      <c r="AN32" s="131"/>
    </row>
    <row r="33" spans="1:40" s="90" customFormat="1" x14ac:dyDescent="0.25">
      <c r="A33" s="136"/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AJ33" s="137"/>
      <c r="AK33" s="137"/>
      <c r="AL33" s="131"/>
      <c r="AM33" s="131"/>
      <c r="AN33" s="131"/>
    </row>
    <row r="34" spans="1:40" s="90" customFormat="1" x14ac:dyDescent="0.25">
      <c r="A34" s="136"/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AJ34" s="137"/>
      <c r="AK34" s="137"/>
      <c r="AL34" s="131"/>
      <c r="AM34" s="131"/>
      <c r="AN34" s="131"/>
    </row>
    <row r="35" spans="1:40" s="90" customFormat="1" x14ac:dyDescent="0.25">
      <c r="A35" s="136"/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AJ35" s="137"/>
      <c r="AK35" s="137"/>
      <c r="AL35" s="131"/>
      <c r="AM35" s="131"/>
      <c r="AN35" s="131"/>
    </row>
    <row r="36" spans="1:40" s="90" customFormat="1" x14ac:dyDescent="0.25">
      <c r="A36" s="136"/>
      <c r="B36" s="136"/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AJ36" s="137"/>
      <c r="AK36" s="137"/>
      <c r="AL36" s="131"/>
      <c r="AM36" s="131"/>
      <c r="AN36" s="131"/>
    </row>
    <row r="37" spans="1:40" s="90" customFormat="1" x14ac:dyDescent="0.25">
      <c r="A37" s="136"/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AJ37" s="137"/>
      <c r="AK37" s="137"/>
      <c r="AL37" s="131"/>
      <c r="AM37" s="131"/>
      <c r="AN37" s="131"/>
    </row>
    <row r="38" spans="1:40" s="90" customFormat="1" x14ac:dyDescent="0.25">
      <c r="A38" s="136"/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AJ38" s="137"/>
      <c r="AK38" s="137"/>
      <c r="AL38" s="131"/>
      <c r="AM38" s="131"/>
      <c r="AN38" s="131"/>
    </row>
    <row r="39" spans="1:40" s="90" customFormat="1" x14ac:dyDescent="0.25">
      <c r="A39" s="136"/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AJ39" s="137"/>
      <c r="AK39" s="137"/>
      <c r="AL39" s="131"/>
      <c r="AM39" s="131"/>
      <c r="AN39" s="131"/>
    </row>
    <row r="40" spans="1:40" s="90" customFormat="1" x14ac:dyDescent="0.25">
      <c r="A40" s="136"/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AJ40" s="137"/>
      <c r="AK40" s="137"/>
      <c r="AL40" s="131"/>
      <c r="AM40" s="131"/>
      <c r="AN40" s="131"/>
    </row>
    <row r="41" spans="1:40" s="90" customFormat="1" x14ac:dyDescent="0.25">
      <c r="A41" s="136"/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AJ41" s="137"/>
      <c r="AK41" s="137"/>
      <c r="AL41" s="131"/>
      <c r="AM41" s="131"/>
      <c r="AN41" s="131"/>
    </row>
    <row r="42" spans="1:40" s="90" customFormat="1" x14ac:dyDescent="0.25">
      <c r="A42" s="136"/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AJ42" s="137"/>
      <c r="AK42" s="137"/>
      <c r="AL42" s="131"/>
      <c r="AM42" s="131"/>
      <c r="AN42" s="131"/>
    </row>
    <row r="43" spans="1:40" s="90" customFormat="1" x14ac:dyDescent="0.25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AJ43" s="137"/>
      <c r="AK43" s="137"/>
      <c r="AL43" s="131"/>
      <c r="AM43" s="131"/>
      <c r="AN43" s="131"/>
    </row>
    <row r="44" spans="1:40" s="90" customFormat="1" x14ac:dyDescent="0.25">
      <c r="A44" s="136"/>
      <c r="B44" s="136"/>
      <c r="C44" s="136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AJ44" s="137"/>
      <c r="AK44" s="137"/>
      <c r="AL44" s="131"/>
      <c r="AM44" s="131"/>
      <c r="AN44" s="131"/>
    </row>
    <row r="45" spans="1:40" s="90" customFormat="1" x14ac:dyDescent="0.25">
      <c r="A45" s="136"/>
      <c r="B45" s="136"/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AJ45" s="137"/>
      <c r="AK45" s="137"/>
      <c r="AL45" s="131"/>
      <c r="AM45" s="131"/>
      <c r="AN45" s="131"/>
    </row>
    <row r="46" spans="1:40" s="90" customFormat="1" x14ac:dyDescent="0.25">
      <c r="A46" s="136"/>
      <c r="B46" s="136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AJ46" s="137"/>
      <c r="AK46" s="137"/>
      <c r="AL46" s="131"/>
      <c r="AM46" s="131"/>
      <c r="AN46" s="131"/>
    </row>
    <row r="47" spans="1:40" s="90" customFormat="1" x14ac:dyDescent="0.25">
      <c r="A47" s="136"/>
      <c r="B47" s="136"/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AJ47" s="137"/>
      <c r="AK47" s="137"/>
      <c r="AL47" s="131"/>
      <c r="AM47" s="131"/>
      <c r="AN47" s="131"/>
    </row>
    <row r="48" spans="1:40" s="90" customFormat="1" x14ac:dyDescent="0.25">
      <c r="A48" s="136"/>
      <c r="B48" s="136"/>
      <c r="C48" s="136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AJ48" s="137"/>
      <c r="AK48" s="137"/>
      <c r="AL48" s="131"/>
      <c r="AM48" s="131"/>
      <c r="AN48" s="131"/>
    </row>
    <row r="49" spans="1:40" s="90" customFormat="1" x14ac:dyDescent="0.25">
      <c r="A49" s="136"/>
      <c r="B49" s="136"/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AJ49" s="137"/>
      <c r="AK49" s="137"/>
      <c r="AL49" s="131"/>
      <c r="AM49" s="131"/>
      <c r="AN49" s="131"/>
    </row>
    <row r="50" spans="1:40" s="90" customFormat="1" x14ac:dyDescent="0.25">
      <c r="A50" s="136"/>
      <c r="B50" s="136"/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AJ50" s="137"/>
      <c r="AK50" s="137"/>
      <c r="AL50" s="131"/>
      <c r="AM50" s="131"/>
      <c r="AN50" s="131"/>
    </row>
    <row r="51" spans="1:40" s="90" customFormat="1" x14ac:dyDescent="0.25">
      <c r="A51" s="136"/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AJ51" s="137"/>
      <c r="AK51" s="137"/>
      <c r="AL51" s="131"/>
      <c r="AM51" s="131"/>
      <c r="AN51" s="131"/>
    </row>
    <row r="52" spans="1:40" s="90" customFormat="1" x14ac:dyDescent="0.25">
      <c r="A52" s="136"/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AJ52" s="137"/>
      <c r="AK52" s="137"/>
      <c r="AL52" s="131"/>
      <c r="AM52" s="131"/>
      <c r="AN52" s="131"/>
    </row>
    <row r="53" spans="1:40" s="90" customFormat="1" x14ac:dyDescent="0.25">
      <c r="A53" s="136"/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AJ53" s="137"/>
      <c r="AK53" s="137"/>
      <c r="AL53" s="131"/>
      <c r="AM53" s="131"/>
      <c r="AN53" s="131"/>
    </row>
    <row r="54" spans="1:40" s="90" customFormat="1" x14ac:dyDescent="0.25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AJ54" s="137"/>
      <c r="AK54" s="137"/>
      <c r="AL54" s="131"/>
      <c r="AM54" s="131"/>
      <c r="AN54" s="131"/>
    </row>
    <row r="55" spans="1:40" s="90" customFormat="1" x14ac:dyDescent="0.25">
      <c r="A55" s="136"/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AJ55" s="137"/>
      <c r="AK55" s="137"/>
      <c r="AL55" s="131"/>
      <c r="AM55" s="131"/>
      <c r="AN55" s="131"/>
    </row>
    <row r="56" spans="1:40" s="90" customFormat="1" x14ac:dyDescent="0.25">
      <c r="A56" s="136"/>
      <c r="B56" s="136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AJ56" s="137"/>
      <c r="AK56" s="137"/>
      <c r="AL56" s="131"/>
      <c r="AM56" s="131"/>
      <c r="AN56" s="131"/>
    </row>
    <row r="57" spans="1:40" s="90" customFormat="1" x14ac:dyDescent="0.25">
      <c r="A57" s="136"/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AJ57" s="137"/>
      <c r="AK57" s="137"/>
      <c r="AL57" s="131"/>
      <c r="AM57" s="131"/>
      <c r="AN57" s="131"/>
    </row>
    <row r="58" spans="1:40" s="90" customFormat="1" x14ac:dyDescent="0.25">
      <c r="A58" s="136"/>
      <c r="B58" s="136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AJ58" s="137"/>
      <c r="AK58" s="137"/>
      <c r="AL58" s="131"/>
      <c r="AM58" s="131"/>
      <c r="AN58" s="131"/>
    </row>
    <row r="59" spans="1:40" s="90" customFormat="1" x14ac:dyDescent="0.25">
      <c r="A59" s="136"/>
      <c r="B59" s="136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AJ59" s="137"/>
      <c r="AK59" s="137"/>
      <c r="AL59" s="131"/>
      <c r="AM59" s="131"/>
      <c r="AN59" s="131"/>
    </row>
    <row r="60" spans="1:40" s="90" customFormat="1" x14ac:dyDescent="0.25">
      <c r="A60" s="136"/>
      <c r="B60" s="136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AJ60" s="137"/>
      <c r="AK60" s="137"/>
      <c r="AL60" s="131"/>
      <c r="AM60" s="131"/>
      <c r="AN60" s="131"/>
    </row>
    <row r="61" spans="1:40" s="90" customFormat="1" x14ac:dyDescent="0.25">
      <c r="A61" s="136"/>
      <c r="B61" s="136"/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AJ61" s="137"/>
      <c r="AK61" s="137"/>
      <c r="AL61" s="131"/>
      <c r="AM61" s="131"/>
      <c r="AN61" s="131"/>
    </row>
    <row r="62" spans="1:40" s="90" customFormat="1" x14ac:dyDescent="0.25">
      <c r="A62" s="136"/>
      <c r="B62" s="136"/>
      <c r="C62" s="136"/>
      <c r="D62" s="136"/>
      <c r="E62" s="136"/>
      <c r="F62" s="136"/>
      <c r="G62" s="136"/>
      <c r="H62" s="136"/>
      <c r="I62" s="136"/>
      <c r="J62" s="136"/>
      <c r="K62" s="136"/>
      <c r="L62" s="136"/>
      <c r="M62" s="136"/>
      <c r="N62" s="136"/>
      <c r="AJ62" s="137"/>
      <c r="AK62" s="137"/>
      <c r="AL62" s="131"/>
      <c r="AM62" s="131"/>
      <c r="AN62" s="131"/>
    </row>
    <row r="63" spans="1:40" s="90" customFormat="1" x14ac:dyDescent="0.25">
      <c r="A63" s="136"/>
      <c r="B63" s="136"/>
      <c r="C63" s="136"/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136"/>
      <c r="AJ63" s="137"/>
      <c r="AK63" s="137"/>
      <c r="AL63" s="131"/>
      <c r="AM63" s="131"/>
      <c r="AN63" s="131"/>
    </row>
    <row r="64" spans="1:40" s="90" customFormat="1" x14ac:dyDescent="0.25">
      <c r="A64" s="136"/>
      <c r="B64" s="136"/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AJ64" s="137"/>
      <c r="AK64" s="137"/>
      <c r="AL64" s="131"/>
      <c r="AM64" s="131"/>
      <c r="AN64" s="131"/>
    </row>
    <row r="65" spans="1:40" s="90" customFormat="1" x14ac:dyDescent="0.25">
      <c r="A65" s="136"/>
      <c r="B65" s="136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AJ65" s="137"/>
      <c r="AK65" s="137"/>
      <c r="AL65" s="131"/>
      <c r="AM65" s="131"/>
      <c r="AN65" s="131"/>
    </row>
    <row r="66" spans="1:40" s="90" customFormat="1" x14ac:dyDescent="0.25">
      <c r="A66" s="136"/>
      <c r="B66" s="136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AJ66" s="137"/>
      <c r="AK66" s="137"/>
      <c r="AL66" s="131"/>
      <c r="AM66" s="131"/>
      <c r="AN66" s="131"/>
    </row>
    <row r="67" spans="1:40" s="90" customFormat="1" x14ac:dyDescent="0.25">
      <c r="A67" s="136"/>
      <c r="B67" s="136"/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AJ67" s="137"/>
      <c r="AK67" s="137"/>
      <c r="AL67" s="131"/>
      <c r="AM67" s="131"/>
      <c r="AN67" s="131"/>
    </row>
    <row r="68" spans="1:40" s="90" customFormat="1" x14ac:dyDescent="0.25">
      <c r="A68" s="136"/>
      <c r="B68" s="136"/>
      <c r="C68" s="136"/>
      <c r="D68" s="136"/>
      <c r="E68" s="136"/>
      <c r="F68" s="136"/>
      <c r="G68" s="136"/>
      <c r="H68" s="136"/>
      <c r="I68" s="136"/>
      <c r="J68" s="136"/>
      <c r="K68" s="136"/>
      <c r="L68" s="136"/>
      <c r="M68" s="136"/>
      <c r="N68" s="136"/>
      <c r="AJ68" s="137"/>
      <c r="AK68" s="137"/>
      <c r="AL68" s="131"/>
      <c r="AM68" s="131"/>
      <c r="AN68" s="131"/>
    </row>
    <row r="69" spans="1:40" s="90" customFormat="1" x14ac:dyDescent="0.25">
      <c r="A69" s="136"/>
      <c r="B69" s="136"/>
      <c r="C69" s="136"/>
      <c r="D69" s="136"/>
      <c r="E69" s="136"/>
      <c r="F69" s="136"/>
      <c r="G69" s="136"/>
      <c r="H69" s="136"/>
      <c r="I69" s="136"/>
      <c r="J69" s="136"/>
      <c r="K69" s="136"/>
      <c r="L69" s="136"/>
      <c r="M69" s="136"/>
      <c r="N69" s="136"/>
      <c r="AJ69" s="137"/>
      <c r="AK69" s="137"/>
      <c r="AL69" s="131"/>
      <c r="AM69" s="131"/>
      <c r="AN69" s="131"/>
    </row>
    <row r="70" spans="1:40" s="90" customFormat="1" x14ac:dyDescent="0.25">
      <c r="A70" s="136"/>
      <c r="B70" s="136"/>
      <c r="C70" s="136"/>
      <c r="D70" s="136"/>
      <c r="E70" s="136"/>
      <c r="F70" s="136"/>
      <c r="G70" s="136"/>
      <c r="H70" s="136"/>
      <c r="I70" s="136"/>
      <c r="J70" s="136"/>
      <c r="K70" s="136"/>
      <c r="L70" s="136"/>
      <c r="M70" s="136"/>
      <c r="N70" s="136"/>
      <c r="AJ70" s="137"/>
      <c r="AK70" s="137"/>
      <c r="AL70" s="131"/>
      <c r="AM70" s="131"/>
      <c r="AN70" s="131"/>
    </row>
    <row r="71" spans="1:40" s="90" customFormat="1" x14ac:dyDescent="0.25">
      <c r="A71" s="136"/>
      <c r="B71" s="136"/>
      <c r="C71" s="136"/>
      <c r="D71" s="136"/>
      <c r="E71" s="136"/>
      <c r="F71" s="136"/>
      <c r="G71" s="136"/>
      <c r="H71" s="136"/>
      <c r="I71" s="136"/>
      <c r="J71" s="136"/>
      <c r="K71" s="136"/>
      <c r="L71" s="136"/>
      <c r="M71" s="136"/>
      <c r="N71" s="136"/>
      <c r="AJ71" s="137"/>
      <c r="AK71" s="137"/>
      <c r="AL71" s="131"/>
      <c r="AM71" s="131"/>
      <c r="AN71" s="131"/>
    </row>
    <row r="72" spans="1:40" s="90" customFormat="1" x14ac:dyDescent="0.25">
      <c r="A72" s="136"/>
      <c r="B72" s="136"/>
      <c r="C72" s="136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AJ72" s="137"/>
      <c r="AK72" s="137"/>
      <c r="AL72" s="131"/>
      <c r="AM72" s="131"/>
      <c r="AN72" s="131"/>
    </row>
    <row r="73" spans="1:40" s="90" customFormat="1" x14ac:dyDescent="0.25">
      <c r="A73" s="136"/>
      <c r="B73" s="136"/>
      <c r="C73" s="136"/>
      <c r="D73" s="136"/>
      <c r="E73" s="136"/>
      <c r="F73" s="136"/>
      <c r="G73" s="136"/>
      <c r="H73" s="136"/>
      <c r="I73" s="136"/>
      <c r="J73" s="136"/>
      <c r="K73" s="136"/>
      <c r="L73" s="136"/>
      <c r="M73" s="136"/>
      <c r="N73" s="136"/>
      <c r="AJ73" s="137"/>
      <c r="AK73" s="137"/>
      <c r="AL73" s="131"/>
      <c r="AM73" s="131"/>
      <c r="AN73" s="131"/>
    </row>
    <row r="74" spans="1:40" s="90" customFormat="1" x14ac:dyDescent="0.25">
      <c r="A74" s="136"/>
      <c r="B74" s="136"/>
      <c r="C74" s="136"/>
      <c r="D74" s="136"/>
      <c r="E74" s="136"/>
      <c r="F74" s="136"/>
      <c r="G74" s="136"/>
      <c r="H74" s="136"/>
      <c r="I74" s="136"/>
      <c r="J74" s="136"/>
      <c r="K74" s="136"/>
      <c r="L74" s="136"/>
      <c r="M74" s="136"/>
      <c r="N74" s="136"/>
      <c r="AJ74" s="137"/>
      <c r="AK74" s="137"/>
      <c r="AL74" s="131"/>
      <c r="AM74" s="131"/>
      <c r="AN74" s="131"/>
    </row>
    <row r="75" spans="1:40" s="90" customFormat="1" x14ac:dyDescent="0.25">
      <c r="A75" s="136"/>
      <c r="B75" s="136"/>
      <c r="C75" s="136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6"/>
      <c r="AJ75" s="137"/>
      <c r="AK75" s="137"/>
      <c r="AL75" s="131"/>
      <c r="AM75" s="131"/>
      <c r="AN75" s="131"/>
    </row>
    <row r="76" spans="1:40" s="90" customFormat="1" x14ac:dyDescent="0.25">
      <c r="A76" s="136"/>
      <c r="B76" s="136"/>
      <c r="C76" s="136"/>
      <c r="D76" s="136"/>
      <c r="E76" s="136"/>
      <c r="F76" s="136"/>
      <c r="G76" s="136"/>
      <c r="H76" s="136"/>
      <c r="I76" s="136"/>
      <c r="J76" s="136"/>
      <c r="K76" s="136"/>
      <c r="L76" s="136"/>
      <c r="M76" s="136"/>
      <c r="N76" s="136"/>
      <c r="AJ76" s="137"/>
      <c r="AK76" s="137"/>
      <c r="AL76" s="131"/>
      <c r="AM76" s="131"/>
      <c r="AN76" s="131"/>
    </row>
    <row r="77" spans="1:40" s="90" customFormat="1" x14ac:dyDescent="0.25">
      <c r="A77" s="136"/>
      <c r="B77" s="136"/>
      <c r="C77" s="136"/>
      <c r="D77" s="136"/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AJ77" s="137"/>
      <c r="AK77" s="137"/>
      <c r="AL77" s="131"/>
      <c r="AM77" s="131"/>
      <c r="AN77" s="131"/>
    </row>
    <row r="78" spans="1:40" s="90" customFormat="1" x14ac:dyDescent="0.25">
      <c r="A78" s="136"/>
      <c r="B78" s="136"/>
      <c r="C78" s="136"/>
      <c r="D78" s="136"/>
      <c r="E78" s="136"/>
      <c r="F78" s="136"/>
      <c r="G78" s="136"/>
      <c r="H78" s="136"/>
      <c r="I78" s="136"/>
      <c r="J78" s="136"/>
      <c r="K78" s="136"/>
      <c r="L78" s="136"/>
      <c r="M78" s="136"/>
      <c r="N78" s="136"/>
      <c r="AJ78" s="137"/>
      <c r="AK78" s="137"/>
      <c r="AL78" s="131"/>
      <c r="AM78" s="131"/>
      <c r="AN78" s="131"/>
    </row>
    <row r="79" spans="1:40" s="90" customFormat="1" x14ac:dyDescent="0.25">
      <c r="A79" s="136"/>
      <c r="B79" s="136"/>
      <c r="C79" s="136"/>
      <c r="D79" s="136"/>
      <c r="E79" s="136"/>
      <c r="F79" s="136"/>
      <c r="G79" s="136"/>
      <c r="H79" s="136"/>
      <c r="I79" s="136"/>
      <c r="J79" s="136"/>
      <c r="K79" s="136"/>
      <c r="L79" s="136"/>
      <c r="M79" s="136"/>
      <c r="N79" s="136"/>
      <c r="AJ79" s="137"/>
      <c r="AK79" s="137"/>
      <c r="AL79" s="131"/>
      <c r="AM79" s="131"/>
      <c r="AN79" s="131"/>
    </row>
    <row r="80" spans="1:40" s="90" customFormat="1" x14ac:dyDescent="0.25">
      <c r="A80" s="136"/>
      <c r="B80" s="136"/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AJ80" s="137"/>
      <c r="AK80" s="137"/>
      <c r="AL80" s="131"/>
      <c r="AM80" s="131"/>
      <c r="AN80" s="131"/>
    </row>
    <row r="81" spans="1:40" s="90" customFormat="1" x14ac:dyDescent="0.25">
      <c r="A81" s="136"/>
      <c r="B81" s="136"/>
      <c r="C81" s="136"/>
      <c r="D81" s="136"/>
      <c r="E81" s="136"/>
      <c r="F81" s="136"/>
      <c r="G81" s="136"/>
      <c r="H81" s="136"/>
      <c r="I81" s="136"/>
      <c r="J81" s="136"/>
      <c r="K81" s="136"/>
      <c r="L81" s="136"/>
      <c r="M81" s="136"/>
      <c r="N81" s="136"/>
      <c r="AJ81" s="137"/>
      <c r="AK81" s="137"/>
      <c r="AL81" s="131"/>
      <c r="AM81" s="131"/>
      <c r="AN81" s="131"/>
    </row>
    <row r="82" spans="1:40" s="90" customFormat="1" x14ac:dyDescent="0.25">
      <c r="A82" s="136"/>
      <c r="B82" s="136"/>
      <c r="C82" s="136"/>
      <c r="D82" s="136"/>
      <c r="E82" s="136"/>
      <c r="F82" s="136"/>
      <c r="G82" s="136"/>
      <c r="H82" s="136"/>
      <c r="I82" s="136"/>
      <c r="J82" s="136"/>
      <c r="K82" s="136"/>
      <c r="L82" s="136"/>
      <c r="M82" s="136"/>
      <c r="N82" s="136"/>
      <c r="AJ82" s="137"/>
      <c r="AK82" s="137"/>
      <c r="AL82" s="131"/>
      <c r="AM82" s="131"/>
      <c r="AN82" s="131"/>
    </row>
    <row r="83" spans="1:40" s="90" customFormat="1" x14ac:dyDescent="0.25">
      <c r="A83" s="136"/>
      <c r="B83" s="136"/>
      <c r="C83" s="136"/>
      <c r="D83" s="136"/>
      <c r="E83" s="136"/>
      <c r="F83" s="136"/>
      <c r="G83" s="136"/>
      <c r="H83" s="136"/>
      <c r="I83" s="136"/>
      <c r="J83" s="136"/>
      <c r="K83" s="136"/>
      <c r="L83" s="136"/>
      <c r="M83" s="136"/>
      <c r="N83" s="136"/>
      <c r="AJ83" s="137"/>
      <c r="AK83" s="137"/>
      <c r="AL83" s="131"/>
      <c r="AM83" s="131"/>
      <c r="AN83" s="131"/>
    </row>
    <row r="84" spans="1:40" s="90" customFormat="1" x14ac:dyDescent="0.25">
      <c r="A84" s="136"/>
      <c r="B84" s="136"/>
      <c r="C84" s="136"/>
      <c r="D84" s="136"/>
      <c r="E84" s="136"/>
      <c r="F84" s="136"/>
      <c r="G84" s="136"/>
      <c r="H84" s="136"/>
      <c r="I84" s="136"/>
      <c r="J84" s="136"/>
      <c r="K84" s="136"/>
      <c r="L84" s="136"/>
      <c r="M84" s="136"/>
      <c r="N84" s="136"/>
      <c r="AJ84" s="137"/>
      <c r="AK84" s="137"/>
      <c r="AL84" s="131"/>
      <c r="AM84" s="131"/>
      <c r="AN84" s="131"/>
    </row>
    <row r="85" spans="1:40" s="90" customFormat="1" x14ac:dyDescent="0.25">
      <c r="A85" s="136"/>
      <c r="B85" s="136"/>
      <c r="C85" s="136"/>
      <c r="D85" s="136"/>
      <c r="E85" s="136"/>
      <c r="F85" s="136"/>
      <c r="G85" s="136"/>
      <c r="H85" s="136"/>
      <c r="I85" s="136"/>
      <c r="J85" s="136"/>
      <c r="K85" s="136"/>
      <c r="L85" s="136"/>
      <c r="M85" s="136"/>
      <c r="N85" s="136"/>
      <c r="AJ85" s="137"/>
      <c r="AK85" s="137"/>
      <c r="AL85" s="131"/>
      <c r="AM85" s="131"/>
      <c r="AN85" s="131"/>
    </row>
    <row r="86" spans="1:40" s="90" customFormat="1" x14ac:dyDescent="0.25">
      <c r="A86" s="136"/>
      <c r="B86" s="136"/>
      <c r="C86" s="136"/>
      <c r="D86" s="136"/>
      <c r="E86" s="136"/>
      <c r="F86" s="136"/>
      <c r="G86" s="136"/>
      <c r="H86" s="136"/>
      <c r="I86" s="136"/>
      <c r="J86" s="136"/>
      <c r="K86" s="136"/>
      <c r="L86" s="136"/>
      <c r="M86" s="136"/>
      <c r="N86" s="136"/>
      <c r="AJ86" s="137"/>
      <c r="AK86" s="137"/>
      <c r="AL86" s="131"/>
      <c r="AM86" s="131"/>
      <c r="AN86" s="131"/>
    </row>
    <row r="87" spans="1:40" s="90" customFormat="1" x14ac:dyDescent="0.25">
      <c r="A87" s="136"/>
      <c r="B87" s="136"/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AJ87" s="137"/>
      <c r="AK87" s="137"/>
      <c r="AL87" s="131"/>
      <c r="AM87" s="131"/>
      <c r="AN87" s="131"/>
    </row>
    <row r="88" spans="1:40" s="90" customFormat="1" x14ac:dyDescent="0.25">
      <c r="A88" s="136"/>
      <c r="B88" s="136"/>
      <c r="C88" s="136"/>
      <c r="D88" s="136"/>
      <c r="E88" s="136"/>
      <c r="F88" s="136"/>
      <c r="G88" s="136"/>
      <c r="H88" s="136"/>
      <c r="I88" s="136"/>
      <c r="J88" s="136"/>
      <c r="K88" s="136"/>
      <c r="L88" s="136"/>
      <c r="M88" s="136"/>
      <c r="N88" s="136"/>
      <c r="AJ88" s="137"/>
      <c r="AK88" s="137"/>
      <c r="AL88" s="131"/>
      <c r="AM88" s="131"/>
      <c r="AN88" s="131"/>
    </row>
    <row r="89" spans="1:40" s="90" customFormat="1" x14ac:dyDescent="0.25">
      <c r="A89" s="136"/>
      <c r="B89" s="136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AJ89" s="137"/>
      <c r="AK89" s="137"/>
      <c r="AL89" s="131"/>
      <c r="AM89" s="131"/>
      <c r="AN89" s="131"/>
    </row>
    <row r="90" spans="1:40" s="90" customFormat="1" x14ac:dyDescent="0.25">
      <c r="A90" s="136"/>
      <c r="B90" s="136"/>
      <c r="C90" s="136"/>
      <c r="D90" s="136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AJ90" s="137"/>
      <c r="AK90" s="137"/>
      <c r="AL90" s="131"/>
      <c r="AM90" s="131"/>
      <c r="AN90" s="131"/>
    </row>
    <row r="91" spans="1:40" s="90" customFormat="1" x14ac:dyDescent="0.25">
      <c r="A91" s="136"/>
      <c r="B91" s="136"/>
      <c r="C91" s="136"/>
      <c r="D91" s="136"/>
      <c r="E91" s="136"/>
      <c r="F91" s="136"/>
      <c r="G91" s="136"/>
      <c r="H91" s="136"/>
      <c r="I91" s="136"/>
      <c r="J91" s="136"/>
      <c r="K91" s="136"/>
      <c r="L91" s="136"/>
      <c r="M91" s="136"/>
      <c r="N91" s="136"/>
      <c r="AJ91" s="137"/>
      <c r="AK91" s="137"/>
      <c r="AL91" s="131"/>
      <c r="AM91" s="131"/>
      <c r="AN91" s="131"/>
    </row>
    <row r="92" spans="1:40" s="90" customFormat="1" x14ac:dyDescent="0.25">
      <c r="A92" s="136"/>
      <c r="B92" s="136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AJ92" s="137"/>
      <c r="AK92" s="137"/>
      <c r="AL92" s="131"/>
      <c r="AM92" s="131"/>
      <c r="AN92" s="131"/>
    </row>
    <row r="93" spans="1:40" s="90" customFormat="1" x14ac:dyDescent="0.25">
      <c r="A93" s="136"/>
      <c r="B93" s="136"/>
      <c r="C93" s="136"/>
      <c r="D93" s="136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AJ93" s="137"/>
      <c r="AK93" s="137"/>
      <c r="AL93" s="131"/>
      <c r="AM93" s="131"/>
      <c r="AN93" s="131"/>
    </row>
    <row r="94" spans="1:40" s="90" customFormat="1" x14ac:dyDescent="0.25">
      <c r="A94" s="136"/>
      <c r="B94" s="136"/>
      <c r="C94" s="136"/>
      <c r="D94" s="136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AJ94" s="137"/>
      <c r="AK94" s="137"/>
      <c r="AL94" s="131"/>
      <c r="AM94" s="131"/>
      <c r="AN94" s="131"/>
    </row>
    <row r="95" spans="1:40" s="90" customFormat="1" x14ac:dyDescent="0.25">
      <c r="A95" s="136"/>
      <c r="B95" s="136"/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AJ95" s="137"/>
      <c r="AK95" s="137"/>
      <c r="AL95" s="131"/>
      <c r="AM95" s="131"/>
      <c r="AN95" s="131"/>
    </row>
    <row r="96" spans="1:40" s="90" customFormat="1" x14ac:dyDescent="0.25">
      <c r="A96" s="136"/>
      <c r="B96" s="136"/>
      <c r="C96" s="136"/>
      <c r="D96" s="136"/>
      <c r="E96" s="136"/>
      <c r="F96" s="136"/>
      <c r="G96" s="136"/>
      <c r="H96" s="136"/>
      <c r="I96" s="136"/>
      <c r="J96" s="136"/>
      <c r="K96" s="136"/>
      <c r="L96" s="136"/>
      <c r="M96" s="136"/>
      <c r="N96" s="136"/>
      <c r="AJ96" s="137"/>
      <c r="AK96" s="137"/>
      <c r="AL96" s="131"/>
      <c r="AM96" s="131"/>
      <c r="AN96" s="131"/>
    </row>
    <row r="97" spans="1:40" s="90" customFormat="1" x14ac:dyDescent="0.25">
      <c r="A97" s="136"/>
      <c r="B97" s="136"/>
      <c r="C97" s="136"/>
      <c r="D97" s="136"/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AJ97" s="137"/>
      <c r="AK97" s="137"/>
      <c r="AL97" s="131"/>
      <c r="AM97" s="131"/>
      <c r="AN97" s="131"/>
    </row>
    <row r="98" spans="1:40" s="90" customFormat="1" x14ac:dyDescent="0.25">
      <c r="A98" s="136"/>
      <c r="B98" s="136"/>
      <c r="C98" s="136"/>
      <c r="D98" s="136"/>
      <c r="E98" s="136"/>
      <c r="F98" s="136"/>
      <c r="G98" s="136"/>
      <c r="H98" s="136"/>
      <c r="I98" s="136"/>
      <c r="J98" s="136"/>
      <c r="K98" s="136"/>
      <c r="L98" s="136"/>
      <c r="M98" s="136"/>
      <c r="N98" s="136"/>
      <c r="AJ98" s="137"/>
      <c r="AK98" s="137"/>
      <c r="AL98" s="131"/>
      <c r="AM98" s="131"/>
      <c r="AN98" s="131"/>
    </row>
    <row r="99" spans="1:40" s="90" customFormat="1" x14ac:dyDescent="0.25">
      <c r="A99" s="136"/>
      <c r="B99" s="136"/>
      <c r="C99" s="136"/>
      <c r="D99" s="136"/>
      <c r="E99" s="136"/>
      <c r="F99" s="136"/>
      <c r="G99" s="136"/>
      <c r="H99" s="136"/>
      <c r="I99" s="136"/>
      <c r="J99" s="136"/>
      <c r="K99" s="136"/>
      <c r="L99" s="136"/>
      <c r="M99" s="136"/>
      <c r="N99" s="136"/>
      <c r="AJ99" s="137"/>
      <c r="AK99" s="137"/>
      <c r="AL99" s="131"/>
      <c r="AM99" s="131"/>
      <c r="AN99" s="131"/>
    </row>
    <row r="100" spans="1:40" s="90" customFormat="1" x14ac:dyDescent="0.25">
      <c r="A100" s="136"/>
      <c r="B100" s="136"/>
      <c r="C100" s="136"/>
      <c r="D100" s="136"/>
      <c r="E100" s="136"/>
      <c r="F100" s="136"/>
      <c r="G100" s="136"/>
      <c r="H100" s="136"/>
      <c r="I100" s="136"/>
      <c r="J100" s="136"/>
      <c r="K100" s="136"/>
      <c r="L100" s="136"/>
      <c r="M100" s="136"/>
      <c r="N100" s="136"/>
      <c r="AJ100" s="137"/>
      <c r="AK100" s="137"/>
      <c r="AL100" s="131"/>
      <c r="AM100" s="131"/>
      <c r="AN100" s="131"/>
    </row>
    <row r="101" spans="1:40" s="90" customFormat="1" x14ac:dyDescent="0.25">
      <c r="A101" s="136"/>
      <c r="B101" s="136"/>
      <c r="C101" s="136"/>
      <c r="D101" s="136"/>
      <c r="E101" s="136"/>
      <c r="F101" s="136"/>
      <c r="G101" s="136"/>
      <c r="H101" s="136"/>
      <c r="I101" s="136"/>
      <c r="J101" s="136"/>
      <c r="K101" s="136"/>
      <c r="L101" s="136"/>
      <c r="M101" s="136"/>
      <c r="N101" s="136"/>
      <c r="AJ101" s="137"/>
      <c r="AK101" s="137"/>
      <c r="AL101" s="131"/>
      <c r="AM101" s="131"/>
      <c r="AN101" s="131"/>
    </row>
    <row r="102" spans="1:40" s="90" customFormat="1" x14ac:dyDescent="0.25">
      <c r="A102" s="136"/>
      <c r="B102" s="136"/>
      <c r="C102" s="136"/>
      <c r="D102" s="136"/>
      <c r="E102" s="136"/>
      <c r="F102" s="136"/>
      <c r="G102" s="136"/>
      <c r="H102" s="136"/>
      <c r="I102" s="136"/>
      <c r="J102" s="136"/>
      <c r="K102" s="136"/>
      <c r="L102" s="136"/>
      <c r="M102" s="136"/>
      <c r="N102" s="136"/>
      <c r="AJ102" s="137"/>
      <c r="AK102" s="137"/>
      <c r="AL102" s="131"/>
      <c r="AM102" s="131"/>
      <c r="AN102" s="131"/>
    </row>
    <row r="103" spans="1:40" s="90" customFormat="1" x14ac:dyDescent="0.25">
      <c r="A103" s="136"/>
      <c r="B103" s="136"/>
      <c r="C103" s="136"/>
      <c r="D103" s="136"/>
      <c r="E103" s="136"/>
      <c r="F103" s="136"/>
      <c r="G103" s="136"/>
      <c r="H103" s="136"/>
      <c r="I103" s="136"/>
      <c r="J103" s="136"/>
      <c r="K103" s="136"/>
      <c r="L103" s="136"/>
      <c r="M103" s="136"/>
      <c r="N103" s="136"/>
      <c r="AJ103" s="137"/>
      <c r="AK103" s="137"/>
      <c r="AL103" s="131"/>
      <c r="AM103" s="131"/>
      <c r="AN103" s="131"/>
    </row>
    <row r="104" spans="1:40" s="90" customFormat="1" x14ac:dyDescent="0.25">
      <c r="A104" s="136"/>
      <c r="B104" s="136"/>
      <c r="C104" s="136"/>
      <c r="D104" s="136"/>
      <c r="E104" s="136"/>
      <c r="F104" s="136"/>
      <c r="G104" s="136"/>
      <c r="H104" s="136"/>
      <c r="I104" s="136"/>
      <c r="J104" s="136"/>
      <c r="K104" s="136"/>
      <c r="L104" s="136"/>
      <c r="M104" s="136"/>
      <c r="N104" s="136"/>
      <c r="AJ104" s="137"/>
      <c r="AK104" s="137"/>
      <c r="AL104" s="131"/>
      <c r="AM104" s="131"/>
      <c r="AN104" s="131"/>
    </row>
    <row r="105" spans="1:40" s="90" customFormat="1" x14ac:dyDescent="0.25">
      <c r="A105" s="136"/>
      <c r="B105" s="136"/>
      <c r="C105" s="136"/>
      <c r="D105" s="136"/>
      <c r="E105" s="136"/>
      <c r="F105" s="136"/>
      <c r="G105" s="136"/>
      <c r="H105" s="136"/>
      <c r="I105" s="136"/>
      <c r="J105" s="136"/>
      <c r="K105" s="136"/>
      <c r="L105" s="136"/>
      <c r="M105" s="136"/>
      <c r="N105" s="136"/>
      <c r="AJ105" s="137"/>
      <c r="AK105" s="137"/>
      <c r="AL105" s="131"/>
      <c r="AM105" s="131"/>
      <c r="AN105" s="131"/>
    </row>
    <row r="106" spans="1:40" s="90" customFormat="1" x14ac:dyDescent="0.25">
      <c r="A106" s="136"/>
      <c r="B106" s="136"/>
      <c r="C106" s="136"/>
      <c r="D106" s="136"/>
      <c r="E106" s="136"/>
      <c r="F106" s="136"/>
      <c r="G106" s="136"/>
      <c r="H106" s="136"/>
      <c r="I106" s="136"/>
      <c r="J106" s="136"/>
      <c r="K106" s="136"/>
      <c r="L106" s="136"/>
      <c r="M106" s="136"/>
      <c r="N106" s="136"/>
      <c r="AJ106" s="137"/>
      <c r="AK106" s="137"/>
      <c r="AL106" s="131"/>
      <c r="AM106" s="131"/>
      <c r="AN106" s="131"/>
    </row>
    <row r="107" spans="1:40" s="90" customFormat="1" x14ac:dyDescent="0.25">
      <c r="A107" s="136"/>
      <c r="B107" s="136"/>
      <c r="C107" s="136"/>
      <c r="D107" s="136"/>
      <c r="E107" s="136"/>
      <c r="F107" s="136"/>
      <c r="G107" s="136"/>
      <c r="H107" s="136"/>
      <c r="I107" s="136"/>
      <c r="J107" s="136"/>
      <c r="K107" s="136"/>
      <c r="L107" s="136"/>
      <c r="M107" s="136"/>
      <c r="N107" s="136"/>
      <c r="AJ107" s="137"/>
      <c r="AK107" s="137"/>
      <c r="AL107" s="131"/>
      <c r="AM107" s="131"/>
      <c r="AN107" s="131"/>
    </row>
    <row r="108" spans="1:40" s="90" customFormat="1" x14ac:dyDescent="0.25">
      <c r="A108" s="136"/>
      <c r="B108" s="136"/>
      <c r="C108" s="136"/>
      <c r="D108" s="136"/>
      <c r="E108" s="136"/>
      <c r="F108" s="136"/>
      <c r="G108" s="136"/>
      <c r="H108" s="136"/>
      <c r="I108" s="136"/>
      <c r="J108" s="136"/>
      <c r="K108" s="136"/>
      <c r="L108" s="136"/>
      <c r="M108" s="136"/>
      <c r="N108" s="136"/>
      <c r="AJ108" s="137"/>
      <c r="AK108" s="137"/>
      <c r="AL108" s="131"/>
      <c r="AM108" s="131"/>
      <c r="AN108" s="131"/>
    </row>
    <row r="109" spans="1:40" s="90" customFormat="1" x14ac:dyDescent="0.25">
      <c r="A109" s="136"/>
      <c r="B109" s="136"/>
      <c r="C109" s="136"/>
      <c r="D109" s="136"/>
      <c r="E109" s="136"/>
      <c r="F109" s="136"/>
      <c r="G109" s="136"/>
      <c r="H109" s="136"/>
      <c r="I109" s="136"/>
      <c r="J109" s="136"/>
      <c r="K109" s="136"/>
      <c r="L109" s="136"/>
      <c r="M109" s="136"/>
      <c r="N109" s="136"/>
      <c r="AJ109" s="137"/>
      <c r="AK109" s="137"/>
      <c r="AL109" s="131"/>
      <c r="AM109" s="131"/>
      <c r="AN109" s="131"/>
    </row>
    <row r="110" spans="1:40" s="90" customFormat="1" x14ac:dyDescent="0.25">
      <c r="A110" s="136"/>
      <c r="B110" s="136"/>
      <c r="C110" s="136"/>
      <c r="D110" s="136"/>
      <c r="E110" s="136"/>
      <c r="F110" s="136"/>
      <c r="G110" s="136"/>
      <c r="H110" s="136"/>
      <c r="I110" s="136"/>
      <c r="J110" s="136"/>
      <c r="K110" s="136"/>
      <c r="L110" s="136"/>
      <c r="M110" s="136"/>
      <c r="N110" s="136"/>
      <c r="AJ110" s="137"/>
      <c r="AK110" s="137"/>
      <c r="AL110" s="131"/>
      <c r="AM110" s="131"/>
      <c r="AN110" s="131"/>
    </row>
    <row r="111" spans="1:40" s="90" customFormat="1" x14ac:dyDescent="0.25">
      <c r="A111" s="136"/>
      <c r="B111" s="136"/>
      <c r="C111" s="136"/>
      <c r="D111" s="136"/>
      <c r="E111" s="136"/>
      <c r="F111" s="136"/>
      <c r="G111" s="136"/>
      <c r="H111" s="136"/>
      <c r="I111" s="136"/>
      <c r="J111" s="136"/>
      <c r="K111" s="136"/>
      <c r="L111" s="136"/>
      <c r="M111" s="136"/>
      <c r="N111" s="136"/>
      <c r="AJ111" s="137"/>
      <c r="AK111" s="137"/>
      <c r="AL111" s="131"/>
      <c r="AM111" s="131"/>
      <c r="AN111" s="131"/>
    </row>
    <row r="112" spans="1:40" s="90" customFormat="1" x14ac:dyDescent="0.25">
      <c r="A112" s="136"/>
      <c r="B112" s="136"/>
      <c r="C112" s="136"/>
      <c r="D112" s="136"/>
      <c r="E112" s="136"/>
      <c r="F112" s="136"/>
      <c r="G112" s="136"/>
      <c r="H112" s="136"/>
      <c r="I112" s="136"/>
      <c r="J112" s="136"/>
      <c r="K112" s="136"/>
      <c r="L112" s="136"/>
      <c r="M112" s="136"/>
      <c r="N112" s="136"/>
      <c r="AJ112" s="137"/>
      <c r="AK112" s="137"/>
      <c r="AL112" s="131"/>
      <c r="AM112" s="131"/>
      <c r="AN112" s="131"/>
    </row>
    <row r="113" spans="1:40" s="90" customFormat="1" x14ac:dyDescent="0.25">
      <c r="A113" s="136"/>
      <c r="B113" s="136"/>
      <c r="C113" s="136"/>
      <c r="D113" s="136"/>
      <c r="E113" s="136"/>
      <c r="F113" s="136"/>
      <c r="G113" s="136"/>
      <c r="H113" s="136"/>
      <c r="I113" s="136"/>
      <c r="J113" s="136"/>
      <c r="K113" s="136"/>
      <c r="L113" s="136"/>
      <c r="M113" s="136"/>
      <c r="N113" s="136"/>
      <c r="AJ113" s="137"/>
      <c r="AK113" s="137"/>
      <c r="AL113" s="131"/>
      <c r="AM113" s="131"/>
      <c r="AN113" s="131"/>
    </row>
    <row r="114" spans="1:40" s="90" customFormat="1" x14ac:dyDescent="0.25">
      <c r="A114" s="136"/>
      <c r="B114" s="136"/>
      <c r="C114" s="136"/>
      <c r="D114" s="136"/>
      <c r="E114" s="136"/>
      <c r="F114" s="136"/>
      <c r="G114" s="136"/>
      <c r="H114" s="136"/>
      <c r="I114" s="136"/>
      <c r="J114" s="136"/>
      <c r="K114" s="136"/>
      <c r="L114" s="136"/>
      <c r="M114" s="136"/>
      <c r="N114" s="136"/>
      <c r="AJ114" s="137"/>
      <c r="AK114" s="137"/>
      <c r="AL114" s="131"/>
      <c r="AM114" s="131"/>
      <c r="AN114" s="131"/>
    </row>
    <row r="115" spans="1:40" s="90" customFormat="1" x14ac:dyDescent="0.25">
      <c r="A115" s="136"/>
      <c r="B115" s="136"/>
      <c r="C115" s="136"/>
      <c r="D115" s="136"/>
      <c r="E115" s="136"/>
      <c r="F115" s="136"/>
      <c r="G115" s="136"/>
      <c r="H115" s="136"/>
      <c r="I115" s="136"/>
      <c r="J115" s="136"/>
      <c r="K115" s="136"/>
      <c r="L115" s="136"/>
      <c r="M115" s="136"/>
      <c r="N115" s="136"/>
      <c r="AJ115" s="137"/>
      <c r="AK115" s="137"/>
      <c r="AL115" s="131"/>
      <c r="AM115" s="131"/>
      <c r="AN115" s="131"/>
    </row>
    <row r="116" spans="1:40" s="90" customFormat="1" x14ac:dyDescent="0.25">
      <c r="A116" s="136"/>
      <c r="B116" s="136"/>
      <c r="C116" s="136"/>
      <c r="D116" s="136"/>
      <c r="E116" s="136"/>
      <c r="F116" s="136"/>
      <c r="G116" s="136"/>
      <c r="H116" s="136"/>
      <c r="I116" s="136"/>
      <c r="J116" s="136"/>
      <c r="K116" s="136"/>
      <c r="L116" s="136"/>
      <c r="M116" s="136"/>
      <c r="N116" s="136"/>
      <c r="AJ116" s="137"/>
      <c r="AK116" s="137"/>
      <c r="AL116" s="131"/>
      <c r="AM116" s="131"/>
      <c r="AN116" s="131"/>
    </row>
    <row r="117" spans="1:40" s="90" customFormat="1" x14ac:dyDescent="0.25">
      <c r="A117" s="136"/>
      <c r="B117" s="136"/>
      <c r="C117" s="136"/>
      <c r="D117" s="136"/>
      <c r="E117" s="136"/>
      <c r="F117" s="136"/>
      <c r="G117" s="136"/>
      <c r="H117" s="136"/>
      <c r="I117" s="136"/>
      <c r="J117" s="136"/>
      <c r="K117" s="136"/>
      <c r="L117" s="136"/>
      <c r="M117" s="136"/>
      <c r="N117" s="136"/>
      <c r="AJ117" s="137"/>
      <c r="AK117" s="137"/>
      <c r="AL117" s="131"/>
      <c r="AM117" s="131"/>
      <c r="AN117" s="131"/>
    </row>
    <row r="118" spans="1:40" s="90" customFormat="1" x14ac:dyDescent="0.25">
      <c r="A118" s="136"/>
      <c r="B118" s="136"/>
      <c r="C118" s="136"/>
      <c r="D118" s="136"/>
      <c r="E118" s="136"/>
      <c r="F118" s="136"/>
      <c r="G118" s="136"/>
      <c r="H118" s="136"/>
      <c r="I118" s="136"/>
      <c r="J118" s="136"/>
      <c r="K118" s="136"/>
      <c r="L118" s="136"/>
      <c r="M118" s="136"/>
      <c r="N118" s="136"/>
      <c r="AJ118" s="137"/>
      <c r="AK118" s="137"/>
      <c r="AL118" s="131"/>
      <c r="AM118" s="131"/>
      <c r="AN118" s="131"/>
    </row>
    <row r="119" spans="1:40" s="90" customFormat="1" x14ac:dyDescent="0.25">
      <c r="A119" s="136"/>
      <c r="B119" s="136"/>
      <c r="C119" s="136"/>
      <c r="D119" s="136"/>
      <c r="E119" s="136"/>
      <c r="F119" s="136"/>
      <c r="G119" s="136"/>
      <c r="H119" s="136"/>
      <c r="I119" s="136"/>
      <c r="J119" s="136"/>
      <c r="K119" s="136"/>
      <c r="L119" s="136"/>
      <c r="M119" s="136"/>
      <c r="N119" s="136"/>
      <c r="AJ119" s="137"/>
      <c r="AK119" s="137"/>
      <c r="AL119" s="131"/>
      <c r="AM119" s="131"/>
      <c r="AN119" s="131"/>
    </row>
    <row r="120" spans="1:40" s="90" customFormat="1" x14ac:dyDescent="0.25">
      <c r="A120" s="136"/>
      <c r="B120" s="136"/>
      <c r="C120" s="136"/>
      <c r="D120" s="136"/>
      <c r="E120" s="136"/>
      <c r="F120" s="136"/>
      <c r="G120" s="136"/>
      <c r="H120" s="136"/>
      <c r="I120" s="136"/>
      <c r="J120" s="136"/>
      <c r="K120" s="136"/>
      <c r="L120" s="136"/>
      <c r="M120" s="136"/>
      <c r="N120" s="136"/>
      <c r="AJ120" s="137"/>
      <c r="AK120" s="137"/>
      <c r="AL120" s="131"/>
      <c r="AM120" s="131"/>
      <c r="AN120" s="131"/>
    </row>
    <row r="121" spans="1:40" s="90" customFormat="1" x14ac:dyDescent="0.25">
      <c r="A121" s="136"/>
      <c r="B121" s="136"/>
      <c r="C121" s="136"/>
      <c r="D121" s="136"/>
      <c r="E121" s="136"/>
      <c r="F121" s="136"/>
      <c r="G121" s="136"/>
      <c r="H121" s="136"/>
      <c r="I121" s="136"/>
      <c r="J121" s="136"/>
      <c r="K121" s="136"/>
      <c r="L121" s="136"/>
      <c r="M121" s="136"/>
      <c r="N121" s="136"/>
      <c r="AJ121" s="137"/>
      <c r="AK121" s="137"/>
      <c r="AL121" s="131"/>
      <c r="AM121" s="131"/>
      <c r="AN121" s="131"/>
    </row>
    <row r="122" spans="1:40" s="90" customFormat="1" x14ac:dyDescent="0.25">
      <c r="A122" s="136"/>
      <c r="B122" s="136"/>
      <c r="C122" s="136"/>
      <c r="D122" s="136"/>
      <c r="E122" s="136"/>
      <c r="F122" s="136"/>
      <c r="G122" s="136"/>
      <c r="H122" s="136"/>
      <c r="I122" s="136"/>
      <c r="J122" s="136"/>
      <c r="K122" s="136"/>
      <c r="L122" s="136"/>
      <c r="M122" s="136"/>
      <c r="N122" s="136"/>
      <c r="AJ122" s="137"/>
      <c r="AK122" s="137"/>
      <c r="AL122" s="131"/>
      <c r="AM122" s="131"/>
      <c r="AN122" s="131"/>
    </row>
    <row r="123" spans="1:40" s="90" customFormat="1" x14ac:dyDescent="0.25">
      <c r="A123" s="136"/>
      <c r="B123" s="136"/>
      <c r="C123" s="136"/>
      <c r="D123" s="136"/>
      <c r="E123" s="136"/>
      <c r="F123" s="136"/>
      <c r="G123" s="136"/>
      <c r="H123" s="136"/>
      <c r="I123" s="136"/>
      <c r="J123" s="136"/>
      <c r="K123" s="136"/>
      <c r="L123" s="136"/>
      <c r="M123" s="136"/>
      <c r="N123" s="136"/>
      <c r="AJ123" s="137"/>
      <c r="AK123" s="137"/>
      <c r="AL123" s="131"/>
      <c r="AM123" s="131"/>
      <c r="AN123" s="131"/>
    </row>
    <row r="124" spans="1:40" s="90" customFormat="1" x14ac:dyDescent="0.25">
      <c r="A124" s="136"/>
      <c r="B124" s="136"/>
      <c r="C124" s="136"/>
      <c r="D124" s="136"/>
      <c r="E124" s="136"/>
      <c r="F124" s="136"/>
      <c r="G124" s="136"/>
      <c r="H124" s="136"/>
      <c r="I124" s="136"/>
      <c r="J124" s="136"/>
      <c r="K124" s="136"/>
      <c r="L124" s="136"/>
      <c r="M124" s="136"/>
      <c r="N124" s="136"/>
      <c r="AJ124" s="137"/>
      <c r="AK124" s="137"/>
      <c r="AL124" s="131"/>
      <c r="AM124" s="131"/>
      <c r="AN124" s="131"/>
    </row>
    <row r="125" spans="1:40" s="90" customFormat="1" x14ac:dyDescent="0.25">
      <c r="A125" s="136"/>
      <c r="B125" s="136"/>
      <c r="C125" s="136"/>
      <c r="D125" s="136"/>
      <c r="E125" s="136"/>
      <c r="F125" s="136"/>
      <c r="G125" s="136"/>
      <c r="H125" s="136"/>
      <c r="I125" s="136"/>
      <c r="J125" s="136"/>
      <c r="K125" s="136"/>
      <c r="L125" s="136"/>
      <c r="M125" s="136"/>
      <c r="N125" s="136"/>
      <c r="AJ125" s="137"/>
      <c r="AK125" s="137"/>
      <c r="AL125" s="131"/>
      <c r="AM125" s="131"/>
      <c r="AN125" s="131"/>
    </row>
    <row r="126" spans="1:40" s="90" customFormat="1" x14ac:dyDescent="0.25">
      <c r="A126" s="136"/>
      <c r="B126" s="136"/>
      <c r="C126" s="136"/>
      <c r="D126" s="136"/>
      <c r="E126" s="136"/>
      <c r="F126" s="136"/>
      <c r="G126" s="136"/>
      <c r="H126" s="136"/>
      <c r="I126" s="136"/>
      <c r="J126" s="136"/>
      <c r="K126" s="136"/>
      <c r="L126" s="136"/>
      <c r="M126" s="136"/>
      <c r="N126" s="136"/>
      <c r="AJ126" s="137"/>
      <c r="AK126" s="137"/>
      <c r="AL126" s="131"/>
      <c r="AM126" s="131"/>
      <c r="AN126" s="131"/>
    </row>
    <row r="127" spans="1:40" s="90" customFormat="1" x14ac:dyDescent="0.25">
      <c r="A127" s="136"/>
      <c r="B127" s="136"/>
      <c r="C127" s="136"/>
      <c r="D127" s="136"/>
      <c r="E127" s="136"/>
      <c r="F127" s="136"/>
      <c r="G127" s="136"/>
      <c r="H127" s="136"/>
      <c r="I127" s="136"/>
      <c r="J127" s="136"/>
      <c r="K127" s="136"/>
      <c r="L127" s="136"/>
      <c r="M127" s="136"/>
      <c r="N127" s="136"/>
      <c r="AJ127" s="137"/>
      <c r="AK127" s="137"/>
      <c r="AL127" s="131"/>
      <c r="AM127" s="131"/>
      <c r="AN127" s="131"/>
    </row>
    <row r="128" spans="1:40" s="90" customFormat="1" x14ac:dyDescent="0.25">
      <c r="A128" s="136"/>
      <c r="B128" s="136"/>
      <c r="C128" s="136"/>
      <c r="D128" s="136"/>
      <c r="E128" s="136"/>
      <c r="F128" s="136"/>
      <c r="G128" s="136"/>
      <c r="H128" s="136"/>
      <c r="I128" s="136"/>
      <c r="J128" s="136"/>
      <c r="K128" s="136"/>
      <c r="L128" s="136"/>
      <c r="M128" s="136"/>
      <c r="N128" s="136"/>
      <c r="AJ128" s="137"/>
      <c r="AK128" s="137"/>
      <c r="AL128" s="131"/>
      <c r="AM128" s="131"/>
      <c r="AN128" s="131"/>
    </row>
    <row r="129" spans="1:40" s="90" customFormat="1" x14ac:dyDescent="0.25">
      <c r="A129" s="136"/>
      <c r="B129" s="136"/>
      <c r="C129" s="136"/>
      <c r="D129" s="136"/>
      <c r="E129" s="136"/>
      <c r="F129" s="136"/>
      <c r="G129" s="136"/>
      <c r="H129" s="136"/>
      <c r="I129" s="136"/>
      <c r="J129" s="136"/>
      <c r="K129" s="136"/>
      <c r="L129" s="136"/>
      <c r="M129" s="136"/>
      <c r="N129" s="136"/>
      <c r="AJ129" s="137"/>
      <c r="AK129" s="137"/>
      <c r="AL129" s="131"/>
      <c r="AM129" s="131"/>
      <c r="AN129" s="131"/>
    </row>
    <row r="130" spans="1:40" s="90" customFormat="1" x14ac:dyDescent="0.25">
      <c r="A130" s="136"/>
      <c r="B130" s="136"/>
      <c r="C130" s="136"/>
      <c r="D130" s="136"/>
      <c r="E130" s="136"/>
      <c r="F130" s="136"/>
      <c r="G130" s="136"/>
      <c r="H130" s="136"/>
      <c r="I130" s="136"/>
      <c r="J130" s="136"/>
      <c r="K130" s="136"/>
      <c r="L130" s="136"/>
      <c r="M130" s="136"/>
      <c r="N130" s="136"/>
      <c r="AJ130" s="137"/>
      <c r="AK130" s="137"/>
      <c r="AL130" s="131"/>
      <c r="AM130" s="131"/>
      <c r="AN130" s="131"/>
    </row>
    <row r="131" spans="1:40" s="90" customFormat="1" x14ac:dyDescent="0.25">
      <c r="A131" s="136"/>
      <c r="B131" s="136"/>
      <c r="C131" s="136"/>
      <c r="D131" s="136"/>
      <c r="E131" s="136"/>
      <c r="F131" s="136"/>
      <c r="G131" s="136"/>
      <c r="H131" s="136"/>
      <c r="I131" s="136"/>
      <c r="J131" s="136"/>
      <c r="K131" s="136"/>
      <c r="L131" s="136"/>
      <c r="M131" s="136"/>
      <c r="N131" s="136"/>
      <c r="AJ131" s="137"/>
      <c r="AK131" s="137"/>
      <c r="AL131" s="131"/>
      <c r="AM131" s="131"/>
      <c r="AN131" s="131"/>
    </row>
    <row r="132" spans="1:40" s="90" customFormat="1" x14ac:dyDescent="0.25">
      <c r="A132" s="136"/>
      <c r="B132" s="136"/>
      <c r="C132" s="136"/>
      <c r="D132" s="136"/>
      <c r="E132" s="136"/>
      <c r="F132" s="136"/>
      <c r="G132" s="136"/>
      <c r="H132" s="136"/>
      <c r="I132" s="136"/>
      <c r="J132" s="136"/>
      <c r="K132" s="136"/>
      <c r="L132" s="136"/>
      <c r="M132" s="136"/>
      <c r="N132" s="136"/>
      <c r="AJ132" s="137"/>
      <c r="AK132" s="137"/>
      <c r="AL132" s="131"/>
      <c r="AM132" s="131"/>
      <c r="AN132" s="131"/>
    </row>
    <row r="133" spans="1:40" s="90" customFormat="1" x14ac:dyDescent="0.25">
      <c r="A133" s="136"/>
      <c r="B133" s="136"/>
      <c r="C133" s="136"/>
      <c r="D133" s="136"/>
      <c r="E133" s="136"/>
      <c r="F133" s="136"/>
      <c r="G133" s="136"/>
      <c r="H133" s="136"/>
      <c r="I133" s="136"/>
      <c r="J133" s="136"/>
      <c r="K133" s="136"/>
      <c r="L133" s="136"/>
      <c r="M133" s="136"/>
      <c r="N133" s="136"/>
      <c r="AJ133" s="137"/>
      <c r="AK133" s="137"/>
      <c r="AL133" s="131"/>
      <c r="AM133" s="131"/>
      <c r="AN133" s="131"/>
    </row>
    <row r="134" spans="1:40" s="90" customFormat="1" x14ac:dyDescent="0.25">
      <c r="A134" s="136"/>
      <c r="B134" s="136"/>
      <c r="C134" s="136"/>
      <c r="D134" s="136"/>
      <c r="E134" s="136"/>
      <c r="F134" s="136"/>
      <c r="G134" s="136"/>
      <c r="H134" s="136"/>
      <c r="I134" s="136"/>
      <c r="J134" s="136"/>
      <c r="K134" s="136"/>
      <c r="L134" s="136"/>
      <c r="M134" s="136"/>
      <c r="N134" s="136"/>
      <c r="AJ134" s="137"/>
      <c r="AK134" s="137"/>
      <c r="AL134" s="131"/>
      <c r="AM134" s="131"/>
      <c r="AN134" s="131"/>
    </row>
    <row r="135" spans="1:40" s="90" customFormat="1" x14ac:dyDescent="0.25">
      <c r="A135" s="136"/>
      <c r="B135" s="136"/>
      <c r="C135" s="136"/>
      <c r="D135" s="136"/>
      <c r="E135" s="136"/>
      <c r="F135" s="136"/>
      <c r="G135" s="136"/>
      <c r="H135" s="136"/>
      <c r="I135" s="136"/>
      <c r="J135" s="136"/>
      <c r="K135" s="136"/>
      <c r="L135" s="136"/>
      <c r="M135" s="136"/>
      <c r="N135" s="136"/>
      <c r="AJ135" s="137"/>
      <c r="AK135" s="137"/>
      <c r="AL135" s="131"/>
      <c r="AM135" s="131"/>
      <c r="AN135" s="131"/>
    </row>
    <row r="136" spans="1:40" s="90" customFormat="1" x14ac:dyDescent="0.25">
      <c r="A136" s="136"/>
      <c r="B136" s="136"/>
      <c r="C136" s="136"/>
      <c r="D136" s="136"/>
      <c r="E136" s="136"/>
      <c r="F136" s="136"/>
      <c r="G136" s="136"/>
      <c r="H136" s="136"/>
      <c r="I136" s="136"/>
      <c r="J136" s="136"/>
      <c r="K136" s="136"/>
      <c r="L136" s="136"/>
      <c r="M136" s="136"/>
      <c r="N136" s="136"/>
      <c r="AJ136" s="137"/>
      <c r="AK136" s="137"/>
      <c r="AL136" s="131"/>
      <c r="AM136" s="131"/>
      <c r="AN136" s="131"/>
    </row>
    <row r="137" spans="1:40" s="90" customFormat="1" x14ac:dyDescent="0.25">
      <c r="A137" s="136"/>
      <c r="B137" s="136"/>
      <c r="C137" s="136"/>
      <c r="D137" s="136"/>
      <c r="E137" s="136"/>
      <c r="F137" s="136"/>
      <c r="G137" s="136"/>
      <c r="H137" s="136"/>
      <c r="I137" s="136"/>
      <c r="J137" s="136"/>
      <c r="K137" s="136"/>
      <c r="L137" s="136"/>
      <c r="M137" s="136"/>
      <c r="N137" s="136"/>
      <c r="AJ137" s="137"/>
      <c r="AK137" s="137"/>
      <c r="AL137" s="131"/>
      <c r="AM137" s="131"/>
      <c r="AN137" s="131"/>
    </row>
    <row r="138" spans="1:40" s="90" customFormat="1" x14ac:dyDescent="0.25">
      <c r="A138" s="136"/>
      <c r="B138" s="136"/>
      <c r="C138" s="136"/>
      <c r="D138" s="136"/>
      <c r="E138" s="136"/>
      <c r="F138" s="136"/>
      <c r="G138" s="136"/>
      <c r="H138" s="136"/>
      <c r="I138" s="136"/>
      <c r="J138" s="136"/>
      <c r="K138" s="136"/>
      <c r="L138" s="136"/>
      <c r="M138" s="136"/>
      <c r="N138" s="136"/>
      <c r="AJ138" s="137"/>
      <c r="AK138" s="137"/>
      <c r="AL138" s="131"/>
      <c r="AM138" s="131"/>
      <c r="AN138" s="131"/>
    </row>
    <row r="139" spans="1:40" s="90" customFormat="1" x14ac:dyDescent="0.25">
      <c r="A139" s="136"/>
      <c r="B139" s="136"/>
      <c r="C139" s="136"/>
      <c r="D139" s="136"/>
      <c r="E139" s="136"/>
      <c r="F139" s="136"/>
      <c r="G139" s="136"/>
      <c r="H139" s="136"/>
      <c r="I139" s="136"/>
      <c r="J139" s="136"/>
      <c r="K139" s="136"/>
      <c r="L139" s="136"/>
      <c r="M139" s="136"/>
      <c r="N139" s="136"/>
      <c r="AJ139" s="137"/>
      <c r="AK139" s="137"/>
      <c r="AL139" s="131"/>
      <c r="AM139" s="131"/>
      <c r="AN139" s="131"/>
    </row>
    <row r="140" spans="1:40" s="90" customFormat="1" x14ac:dyDescent="0.25">
      <c r="A140" s="136"/>
      <c r="B140" s="136"/>
      <c r="C140" s="136"/>
      <c r="D140" s="136"/>
      <c r="E140" s="136"/>
      <c r="F140" s="136"/>
      <c r="G140" s="136"/>
      <c r="H140" s="136"/>
      <c r="I140" s="136"/>
      <c r="J140" s="136"/>
      <c r="K140" s="136"/>
      <c r="L140" s="136"/>
      <c r="M140" s="136"/>
      <c r="N140" s="136"/>
      <c r="AJ140" s="137"/>
      <c r="AK140" s="137"/>
      <c r="AL140" s="131"/>
      <c r="AM140" s="131"/>
      <c r="AN140" s="131"/>
    </row>
    <row r="141" spans="1:40" s="90" customFormat="1" x14ac:dyDescent="0.25">
      <c r="A141" s="136"/>
      <c r="B141" s="136"/>
      <c r="C141" s="136"/>
      <c r="D141" s="136"/>
      <c r="E141" s="136"/>
      <c r="F141" s="136"/>
      <c r="G141" s="136"/>
      <c r="H141" s="136"/>
      <c r="I141" s="136"/>
      <c r="J141" s="136"/>
      <c r="K141" s="136"/>
      <c r="L141" s="136"/>
      <c r="M141" s="136"/>
      <c r="N141" s="136"/>
      <c r="AJ141" s="137"/>
      <c r="AK141" s="137"/>
      <c r="AL141" s="131"/>
      <c r="AM141" s="131"/>
      <c r="AN141" s="131"/>
    </row>
    <row r="142" spans="1:40" s="90" customFormat="1" x14ac:dyDescent="0.25">
      <c r="A142" s="136"/>
      <c r="B142" s="136"/>
      <c r="C142" s="136"/>
      <c r="D142" s="136"/>
      <c r="E142" s="136"/>
      <c r="F142" s="136"/>
      <c r="G142" s="136"/>
      <c r="H142" s="136"/>
      <c r="I142" s="136"/>
      <c r="J142" s="136"/>
      <c r="K142" s="136"/>
      <c r="L142" s="136"/>
      <c r="M142" s="136"/>
      <c r="N142" s="136"/>
      <c r="AJ142" s="137"/>
      <c r="AK142" s="137"/>
      <c r="AL142" s="131"/>
      <c r="AM142" s="131"/>
      <c r="AN142" s="131"/>
    </row>
    <row r="143" spans="1:40" s="90" customFormat="1" x14ac:dyDescent="0.25">
      <c r="A143" s="136"/>
      <c r="B143" s="136"/>
      <c r="C143" s="136"/>
      <c r="D143" s="136"/>
      <c r="E143" s="136"/>
      <c r="F143" s="136"/>
      <c r="G143" s="136"/>
      <c r="H143" s="136"/>
      <c r="I143" s="136"/>
      <c r="J143" s="136"/>
      <c r="K143" s="136"/>
      <c r="L143" s="136"/>
      <c r="M143" s="136"/>
      <c r="N143" s="136"/>
      <c r="AJ143" s="137"/>
      <c r="AK143" s="137"/>
      <c r="AL143" s="131"/>
      <c r="AM143" s="131"/>
      <c r="AN143" s="131"/>
    </row>
    <row r="144" spans="1:40" s="90" customFormat="1" x14ac:dyDescent="0.25">
      <c r="A144" s="136"/>
      <c r="B144" s="136"/>
      <c r="C144" s="136"/>
      <c r="D144" s="136"/>
      <c r="E144" s="136"/>
      <c r="F144" s="136"/>
      <c r="G144" s="136"/>
      <c r="H144" s="136"/>
      <c r="I144" s="136"/>
      <c r="J144" s="136"/>
      <c r="K144" s="136"/>
      <c r="L144" s="136"/>
      <c r="M144" s="136"/>
      <c r="N144" s="136"/>
      <c r="AJ144" s="137"/>
      <c r="AK144" s="137"/>
      <c r="AL144" s="131"/>
      <c r="AM144" s="131"/>
      <c r="AN144" s="131"/>
    </row>
    <row r="145" spans="1:40" s="90" customFormat="1" x14ac:dyDescent="0.25">
      <c r="A145" s="136"/>
      <c r="B145" s="136"/>
      <c r="C145" s="136"/>
      <c r="D145" s="136"/>
      <c r="E145" s="136"/>
      <c r="F145" s="136"/>
      <c r="G145" s="136"/>
      <c r="H145" s="136"/>
      <c r="I145" s="136"/>
      <c r="J145" s="136"/>
      <c r="K145" s="136"/>
      <c r="L145" s="136"/>
      <c r="M145" s="136"/>
      <c r="N145" s="136"/>
      <c r="AJ145" s="137"/>
      <c r="AK145" s="137"/>
      <c r="AL145" s="131"/>
      <c r="AM145" s="131"/>
      <c r="AN145" s="131"/>
    </row>
    <row r="146" spans="1:40" s="90" customFormat="1" x14ac:dyDescent="0.25">
      <c r="A146" s="136"/>
      <c r="B146" s="136"/>
      <c r="C146" s="136"/>
      <c r="D146" s="136"/>
      <c r="E146" s="136"/>
      <c r="F146" s="136"/>
      <c r="G146" s="136"/>
      <c r="H146" s="136"/>
      <c r="I146" s="136"/>
      <c r="J146" s="136"/>
      <c r="K146" s="136"/>
      <c r="L146" s="136"/>
      <c r="M146" s="136"/>
      <c r="N146" s="136"/>
      <c r="AJ146" s="137"/>
      <c r="AK146" s="137"/>
      <c r="AL146" s="131"/>
      <c r="AM146" s="131"/>
      <c r="AN146" s="131"/>
    </row>
    <row r="147" spans="1:40" s="90" customFormat="1" x14ac:dyDescent="0.25">
      <c r="A147" s="136"/>
      <c r="B147" s="136"/>
      <c r="C147" s="136"/>
      <c r="D147" s="136"/>
      <c r="E147" s="136"/>
      <c r="F147" s="136"/>
      <c r="G147" s="136"/>
      <c r="H147" s="136"/>
      <c r="I147" s="136"/>
      <c r="J147" s="136"/>
      <c r="K147" s="136"/>
      <c r="L147" s="136"/>
      <c r="M147" s="136"/>
      <c r="N147" s="136"/>
      <c r="AJ147" s="137"/>
      <c r="AK147" s="137"/>
      <c r="AL147" s="131"/>
      <c r="AM147" s="131"/>
      <c r="AN147" s="131"/>
    </row>
    <row r="148" spans="1:40" s="90" customFormat="1" x14ac:dyDescent="0.25">
      <c r="A148" s="136"/>
      <c r="B148" s="136"/>
      <c r="C148" s="136"/>
      <c r="D148" s="136"/>
      <c r="E148" s="136"/>
      <c r="F148" s="136"/>
      <c r="G148" s="136"/>
      <c r="H148" s="136"/>
      <c r="I148" s="136"/>
      <c r="J148" s="136"/>
      <c r="K148" s="136"/>
      <c r="L148" s="136"/>
      <c r="M148" s="136"/>
      <c r="N148" s="136"/>
      <c r="AJ148" s="137"/>
      <c r="AK148" s="137"/>
      <c r="AL148" s="131"/>
      <c r="AM148" s="131"/>
      <c r="AN148" s="131"/>
    </row>
    <row r="149" spans="1:40" s="90" customFormat="1" x14ac:dyDescent="0.25">
      <c r="A149" s="136"/>
      <c r="B149" s="136"/>
      <c r="C149" s="136"/>
      <c r="D149" s="136"/>
      <c r="E149" s="136"/>
      <c r="F149" s="136"/>
      <c r="G149" s="136"/>
      <c r="H149" s="136"/>
      <c r="I149" s="136"/>
      <c r="J149" s="136"/>
      <c r="K149" s="136"/>
      <c r="L149" s="136"/>
      <c r="M149" s="136"/>
      <c r="N149" s="136"/>
      <c r="AJ149" s="137"/>
      <c r="AK149" s="137"/>
      <c r="AL149" s="131"/>
      <c r="AM149" s="131"/>
      <c r="AN149" s="131"/>
    </row>
    <row r="150" spans="1:40" s="90" customFormat="1" x14ac:dyDescent="0.25">
      <c r="A150" s="136"/>
      <c r="B150" s="136"/>
      <c r="C150" s="136"/>
      <c r="D150" s="136"/>
      <c r="E150" s="136"/>
      <c r="F150" s="136"/>
      <c r="G150" s="136"/>
      <c r="H150" s="136"/>
      <c r="I150" s="136"/>
      <c r="J150" s="136"/>
      <c r="K150" s="136"/>
      <c r="L150" s="136"/>
      <c r="M150" s="136"/>
      <c r="N150" s="136"/>
      <c r="AJ150" s="137"/>
      <c r="AK150" s="137"/>
      <c r="AL150" s="131"/>
      <c r="AM150" s="131"/>
      <c r="AN150" s="131"/>
    </row>
    <row r="151" spans="1:40" s="90" customFormat="1" x14ac:dyDescent="0.25">
      <c r="A151" s="136"/>
      <c r="B151" s="136"/>
      <c r="C151" s="136"/>
      <c r="D151" s="136"/>
      <c r="E151" s="136"/>
      <c r="F151" s="136"/>
      <c r="G151" s="136"/>
      <c r="H151" s="136"/>
      <c r="I151" s="136"/>
      <c r="J151" s="136"/>
      <c r="K151" s="136"/>
      <c r="L151" s="136"/>
      <c r="M151" s="136"/>
      <c r="N151" s="136"/>
      <c r="AJ151" s="137"/>
      <c r="AK151" s="137"/>
      <c r="AL151" s="131"/>
      <c r="AM151" s="131"/>
      <c r="AN151" s="131"/>
    </row>
    <row r="152" spans="1:40" s="90" customFormat="1" x14ac:dyDescent="0.25">
      <c r="A152" s="136"/>
      <c r="B152" s="136"/>
      <c r="C152" s="136"/>
      <c r="D152" s="136"/>
      <c r="E152" s="136"/>
      <c r="F152" s="136"/>
      <c r="G152" s="136"/>
      <c r="H152" s="136"/>
      <c r="I152" s="136"/>
      <c r="J152" s="136"/>
      <c r="K152" s="136"/>
      <c r="L152" s="136"/>
      <c r="M152" s="136"/>
      <c r="N152" s="136"/>
      <c r="AJ152" s="137"/>
      <c r="AK152" s="137"/>
      <c r="AL152" s="131"/>
      <c r="AM152" s="131"/>
      <c r="AN152" s="131"/>
    </row>
    <row r="153" spans="1:40" s="90" customFormat="1" x14ac:dyDescent="0.25">
      <c r="A153" s="136"/>
      <c r="B153" s="136"/>
      <c r="C153" s="136"/>
      <c r="D153" s="136"/>
      <c r="E153" s="136"/>
      <c r="F153" s="136"/>
      <c r="G153" s="136"/>
      <c r="H153" s="136"/>
      <c r="I153" s="136"/>
      <c r="J153" s="136"/>
      <c r="K153" s="136"/>
      <c r="L153" s="136"/>
      <c r="M153" s="136"/>
      <c r="N153" s="136"/>
      <c r="AJ153" s="137"/>
      <c r="AK153" s="137"/>
      <c r="AL153" s="131"/>
      <c r="AM153" s="131"/>
      <c r="AN153" s="131"/>
    </row>
    <row r="154" spans="1:40" s="90" customFormat="1" x14ac:dyDescent="0.25">
      <c r="A154" s="136"/>
      <c r="B154" s="136"/>
      <c r="C154" s="136"/>
      <c r="D154" s="136"/>
      <c r="E154" s="136"/>
      <c r="F154" s="136"/>
      <c r="G154" s="136"/>
      <c r="H154" s="136"/>
      <c r="I154" s="136"/>
      <c r="J154" s="136"/>
      <c r="K154" s="136"/>
      <c r="L154" s="136"/>
      <c r="M154" s="136"/>
      <c r="N154" s="136"/>
      <c r="AJ154" s="137"/>
      <c r="AK154" s="137"/>
      <c r="AL154" s="131"/>
      <c r="AM154" s="131"/>
      <c r="AN154" s="131"/>
    </row>
    <row r="155" spans="1:40" s="90" customFormat="1" x14ac:dyDescent="0.25">
      <c r="A155" s="136"/>
      <c r="B155" s="136"/>
      <c r="C155" s="136"/>
      <c r="D155" s="136"/>
      <c r="E155" s="136"/>
      <c r="F155" s="136"/>
      <c r="G155" s="136"/>
      <c r="H155" s="136"/>
      <c r="I155" s="136"/>
      <c r="J155" s="136"/>
      <c r="K155" s="136"/>
      <c r="L155" s="136"/>
      <c r="M155" s="136"/>
      <c r="N155" s="136"/>
      <c r="AJ155" s="137"/>
      <c r="AK155" s="137"/>
      <c r="AL155" s="131"/>
      <c r="AM155" s="131"/>
      <c r="AN155" s="131"/>
    </row>
    <row r="156" spans="1:40" s="90" customFormat="1" x14ac:dyDescent="0.25">
      <c r="A156" s="136"/>
      <c r="B156" s="136"/>
      <c r="C156" s="136"/>
      <c r="D156" s="136"/>
      <c r="E156" s="136"/>
      <c r="F156" s="136"/>
      <c r="G156" s="136"/>
      <c r="H156" s="136"/>
      <c r="I156" s="136"/>
      <c r="J156" s="136"/>
      <c r="K156" s="136"/>
      <c r="L156" s="136"/>
      <c r="M156" s="136"/>
      <c r="N156" s="136"/>
      <c r="AJ156" s="137"/>
      <c r="AK156" s="137"/>
      <c r="AL156" s="131"/>
      <c r="AM156" s="131"/>
      <c r="AN156" s="131"/>
    </row>
    <row r="157" spans="1:40" s="90" customFormat="1" x14ac:dyDescent="0.25">
      <c r="A157" s="136"/>
      <c r="B157" s="136"/>
      <c r="C157" s="136"/>
      <c r="D157" s="136"/>
      <c r="E157" s="136"/>
      <c r="F157" s="136"/>
      <c r="G157" s="136"/>
      <c r="H157" s="136"/>
      <c r="I157" s="136"/>
      <c r="J157" s="136"/>
      <c r="K157" s="136"/>
      <c r="L157" s="136"/>
      <c r="M157" s="136"/>
      <c r="N157" s="136"/>
      <c r="AJ157" s="137"/>
      <c r="AK157" s="137"/>
      <c r="AL157" s="131"/>
      <c r="AM157" s="131"/>
      <c r="AN157" s="131"/>
    </row>
    <row r="158" spans="1:40" s="90" customFormat="1" x14ac:dyDescent="0.25">
      <c r="A158" s="136"/>
      <c r="B158" s="136"/>
      <c r="C158" s="136"/>
      <c r="D158" s="136"/>
      <c r="E158" s="136"/>
      <c r="F158" s="136"/>
      <c r="G158" s="136"/>
      <c r="H158" s="136"/>
      <c r="I158" s="136"/>
      <c r="J158" s="136"/>
      <c r="K158" s="136"/>
      <c r="L158" s="136"/>
      <c r="M158" s="136"/>
      <c r="N158" s="136"/>
      <c r="AJ158" s="137"/>
      <c r="AK158" s="137"/>
      <c r="AL158" s="131"/>
      <c r="AM158" s="131"/>
      <c r="AN158" s="131"/>
    </row>
    <row r="159" spans="1:40" s="90" customFormat="1" x14ac:dyDescent="0.25">
      <c r="A159" s="136"/>
      <c r="B159" s="136"/>
      <c r="C159" s="136"/>
      <c r="D159" s="136"/>
      <c r="E159" s="136"/>
      <c r="F159" s="136"/>
      <c r="G159" s="136"/>
      <c r="H159" s="136"/>
      <c r="I159" s="136"/>
      <c r="J159" s="136"/>
      <c r="K159" s="136"/>
      <c r="L159" s="136"/>
      <c r="M159" s="136"/>
      <c r="N159" s="136"/>
      <c r="AJ159" s="137"/>
      <c r="AK159" s="137"/>
      <c r="AL159" s="131"/>
      <c r="AM159" s="131"/>
      <c r="AN159" s="131"/>
    </row>
    <row r="160" spans="1:40" s="90" customFormat="1" x14ac:dyDescent="0.25">
      <c r="A160" s="136"/>
      <c r="B160" s="136"/>
      <c r="C160" s="136"/>
      <c r="D160" s="136"/>
      <c r="E160" s="136"/>
      <c r="F160" s="136"/>
      <c r="G160" s="136"/>
      <c r="H160" s="136"/>
      <c r="I160" s="136"/>
      <c r="J160" s="136"/>
      <c r="K160" s="136"/>
      <c r="L160" s="136"/>
      <c r="M160" s="136"/>
      <c r="N160" s="136"/>
      <c r="AJ160" s="137"/>
      <c r="AK160" s="137"/>
      <c r="AL160" s="131"/>
      <c r="AM160" s="131"/>
      <c r="AN160" s="131"/>
    </row>
    <row r="161" spans="1:40" s="90" customFormat="1" x14ac:dyDescent="0.25">
      <c r="A161" s="136"/>
      <c r="B161" s="136"/>
      <c r="C161" s="136"/>
      <c r="D161" s="136"/>
      <c r="E161" s="136"/>
      <c r="F161" s="136"/>
      <c r="G161" s="136"/>
      <c r="H161" s="136"/>
      <c r="I161" s="136"/>
      <c r="J161" s="136"/>
      <c r="K161" s="136"/>
      <c r="L161" s="136"/>
      <c r="M161" s="136"/>
      <c r="N161" s="136"/>
      <c r="AJ161" s="137"/>
      <c r="AK161" s="137"/>
      <c r="AL161" s="131"/>
      <c r="AM161" s="131"/>
      <c r="AN161" s="131"/>
    </row>
    <row r="162" spans="1:40" s="90" customFormat="1" x14ac:dyDescent="0.25">
      <c r="A162" s="136"/>
      <c r="B162" s="136"/>
      <c r="C162" s="136"/>
      <c r="D162" s="136"/>
      <c r="E162" s="136"/>
      <c r="F162" s="136"/>
      <c r="G162" s="136"/>
      <c r="H162" s="136"/>
      <c r="I162" s="136"/>
      <c r="J162" s="136"/>
      <c r="K162" s="136"/>
      <c r="L162" s="136"/>
      <c r="M162" s="136"/>
      <c r="N162" s="136"/>
      <c r="AJ162" s="137"/>
      <c r="AK162" s="137"/>
      <c r="AL162" s="131"/>
      <c r="AM162" s="131"/>
      <c r="AN162" s="131"/>
    </row>
    <row r="163" spans="1:40" s="90" customFormat="1" x14ac:dyDescent="0.25">
      <c r="A163" s="136"/>
      <c r="B163" s="136"/>
      <c r="C163" s="136"/>
      <c r="D163" s="136"/>
      <c r="E163" s="136"/>
      <c r="F163" s="136"/>
      <c r="G163" s="136"/>
      <c r="H163" s="136"/>
      <c r="I163" s="136"/>
      <c r="J163" s="136"/>
      <c r="K163" s="136"/>
      <c r="L163" s="136"/>
      <c r="M163" s="136"/>
      <c r="N163" s="136"/>
      <c r="AJ163" s="137"/>
      <c r="AK163" s="137"/>
      <c r="AL163" s="131"/>
      <c r="AM163" s="131"/>
      <c r="AN163" s="131"/>
    </row>
    <row r="164" spans="1:40" s="90" customFormat="1" x14ac:dyDescent="0.25">
      <c r="A164" s="136"/>
      <c r="B164" s="136"/>
      <c r="C164" s="136"/>
      <c r="D164" s="136"/>
      <c r="E164" s="136"/>
      <c r="F164" s="136"/>
      <c r="G164" s="136"/>
      <c r="H164" s="136"/>
      <c r="I164" s="136"/>
      <c r="J164" s="136"/>
      <c r="K164" s="136"/>
      <c r="L164" s="136"/>
      <c r="M164" s="136"/>
      <c r="N164" s="136"/>
      <c r="AJ164" s="137"/>
      <c r="AK164" s="137"/>
      <c r="AL164" s="131"/>
      <c r="AM164" s="131"/>
      <c r="AN164" s="131"/>
    </row>
    <row r="165" spans="1:40" s="90" customFormat="1" x14ac:dyDescent="0.25">
      <c r="A165" s="136"/>
      <c r="B165" s="136"/>
      <c r="C165" s="136"/>
      <c r="D165" s="136"/>
      <c r="E165" s="136"/>
      <c r="F165" s="136"/>
      <c r="G165" s="136"/>
      <c r="H165" s="136"/>
      <c r="I165" s="136"/>
      <c r="J165" s="136"/>
      <c r="K165" s="136"/>
      <c r="L165" s="136"/>
      <c r="M165" s="136"/>
      <c r="N165" s="136"/>
      <c r="AJ165" s="137"/>
      <c r="AK165" s="137"/>
      <c r="AL165" s="131"/>
      <c r="AM165" s="131"/>
      <c r="AN165" s="131"/>
    </row>
    <row r="166" spans="1:40" s="90" customFormat="1" x14ac:dyDescent="0.25">
      <c r="A166" s="136"/>
      <c r="B166" s="136"/>
      <c r="C166" s="136"/>
      <c r="D166" s="136"/>
      <c r="E166" s="136"/>
      <c r="F166" s="136"/>
      <c r="G166" s="136"/>
      <c r="H166" s="136"/>
      <c r="I166" s="136"/>
      <c r="J166" s="136"/>
      <c r="K166" s="136"/>
      <c r="L166" s="136"/>
      <c r="M166" s="136"/>
      <c r="N166" s="136"/>
      <c r="AJ166" s="137"/>
      <c r="AK166" s="137"/>
      <c r="AL166" s="131"/>
      <c r="AM166" s="131"/>
      <c r="AN166" s="131"/>
    </row>
    <row r="167" spans="1:40" s="90" customFormat="1" x14ac:dyDescent="0.25">
      <c r="A167" s="136"/>
      <c r="B167" s="136"/>
      <c r="C167" s="136"/>
      <c r="D167" s="136"/>
      <c r="E167" s="136"/>
      <c r="F167" s="136"/>
      <c r="G167" s="136"/>
      <c r="H167" s="136"/>
      <c r="I167" s="136"/>
      <c r="J167" s="136"/>
      <c r="K167" s="136"/>
      <c r="L167" s="136"/>
      <c r="M167" s="136"/>
      <c r="N167" s="136"/>
      <c r="AJ167" s="137"/>
      <c r="AK167" s="137"/>
      <c r="AL167" s="131"/>
      <c r="AM167" s="131"/>
      <c r="AN167" s="131"/>
    </row>
    <row r="168" spans="1:40" s="90" customFormat="1" x14ac:dyDescent="0.25">
      <c r="A168" s="136"/>
      <c r="B168" s="136"/>
      <c r="C168" s="136"/>
      <c r="D168" s="136"/>
      <c r="E168" s="136"/>
      <c r="F168" s="136"/>
      <c r="G168" s="136"/>
      <c r="H168" s="136"/>
      <c r="I168" s="136"/>
      <c r="J168" s="136"/>
      <c r="K168" s="136"/>
      <c r="L168" s="136"/>
      <c r="M168" s="136"/>
      <c r="N168" s="136"/>
      <c r="AJ168" s="137"/>
      <c r="AK168" s="137"/>
      <c r="AL168" s="131"/>
      <c r="AM168" s="131"/>
      <c r="AN168" s="131"/>
    </row>
    <row r="169" spans="1:40" s="90" customFormat="1" x14ac:dyDescent="0.25">
      <c r="A169" s="136"/>
      <c r="B169" s="136"/>
      <c r="C169" s="136"/>
      <c r="D169" s="136"/>
      <c r="E169" s="136"/>
      <c r="F169" s="136"/>
      <c r="G169" s="136"/>
      <c r="H169" s="136"/>
      <c r="I169" s="136"/>
      <c r="J169" s="136"/>
      <c r="K169" s="136"/>
      <c r="L169" s="136"/>
      <c r="M169" s="136"/>
      <c r="N169" s="136"/>
      <c r="AJ169" s="137"/>
      <c r="AK169" s="137"/>
      <c r="AL169" s="131"/>
      <c r="AM169" s="131"/>
      <c r="AN169" s="131"/>
    </row>
    <row r="170" spans="1:40" s="90" customFormat="1" x14ac:dyDescent="0.25">
      <c r="A170" s="136"/>
      <c r="B170" s="136"/>
      <c r="C170" s="136"/>
      <c r="D170" s="136"/>
      <c r="E170" s="136"/>
      <c r="F170" s="136"/>
      <c r="G170" s="136"/>
      <c r="H170" s="136"/>
      <c r="I170" s="136"/>
      <c r="J170" s="136"/>
      <c r="K170" s="136"/>
      <c r="L170" s="136"/>
      <c r="M170" s="136"/>
      <c r="N170" s="136"/>
      <c r="AJ170" s="137"/>
      <c r="AK170" s="137"/>
      <c r="AL170" s="131"/>
      <c r="AM170" s="131"/>
      <c r="AN170" s="131"/>
    </row>
    <row r="171" spans="1:40" s="90" customFormat="1" x14ac:dyDescent="0.25">
      <c r="A171" s="136"/>
      <c r="B171" s="136"/>
      <c r="C171" s="136"/>
      <c r="D171" s="136"/>
      <c r="E171" s="136"/>
      <c r="F171" s="136"/>
      <c r="G171" s="136"/>
      <c r="H171" s="136"/>
      <c r="I171" s="136"/>
      <c r="J171" s="136"/>
      <c r="K171" s="136"/>
      <c r="L171" s="136"/>
      <c r="M171" s="136"/>
      <c r="N171" s="136"/>
      <c r="AJ171" s="137"/>
      <c r="AK171" s="137"/>
      <c r="AL171" s="131"/>
      <c r="AM171" s="131"/>
      <c r="AN171" s="131"/>
    </row>
    <row r="172" spans="1:40" s="90" customFormat="1" x14ac:dyDescent="0.25">
      <c r="A172" s="136"/>
      <c r="B172" s="136"/>
      <c r="C172" s="136"/>
      <c r="D172" s="136"/>
      <c r="E172" s="136"/>
      <c r="F172" s="136"/>
      <c r="G172" s="136"/>
      <c r="H172" s="136"/>
      <c r="I172" s="136"/>
      <c r="J172" s="136"/>
      <c r="K172" s="136"/>
      <c r="L172" s="136"/>
      <c r="M172" s="136"/>
      <c r="N172" s="136"/>
      <c r="AJ172" s="137"/>
      <c r="AK172" s="137"/>
      <c r="AL172" s="131"/>
      <c r="AM172" s="131"/>
      <c r="AN172" s="131"/>
    </row>
    <row r="173" spans="1:40" s="90" customFormat="1" x14ac:dyDescent="0.25">
      <c r="A173" s="136"/>
      <c r="B173" s="136"/>
      <c r="C173" s="136"/>
      <c r="D173" s="136"/>
      <c r="E173" s="136"/>
      <c r="F173" s="136"/>
      <c r="G173" s="136"/>
      <c r="H173" s="136"/>
      <c r="I173" s="136"/>
      <c r="J173" s="136"/>
      <c r="K173" s="136"/>
      <c r="L173" s="136"/>
      <c r="M173" s="136"/>
      <c r="N173" s="136"/>
      <c r="AJ173" s="137"/>
      <c r="AK173" s="137"/>
      <c r="AL173" s="131"/>
      <c r="AM173" s="131"/>
      <c r="AN173" s="131"/>
    </row>
    <row r="174" spans="1:40" s="90" customFormat="1" x14ac:dyDescent="0.25">
      <c r="A174" s="136"/>
      <c r="B174" s="136"/>
      <c r="C174" s="136"/>
      <c r="D174" s="136"/>
      <c r="E174" s="136"/>
      <c r="F174" s="136"/>
      <c r="G174" s="136"/>
      <c r="H174" s="136"/>
      <c r="I174" s="136"/>
      <c r="J174" s="136"/>
      <c r="K174" s="136"/>
      <c r="L174" s="136"/>
      <c r="M174" s="136"/>
      <c r="N174" s="136"/>
      <c r="AJ174" s="137"/>
      <c r="AK174" s="137"/>
      <c r="AL174" s="131"/>
      <c r="AM174" s="131"/>
      <c r="AN174" s="131"/>
    </row>
    <row r="175" spans="1:40" s="90" customFormat="1" x14ac:dyDescent="0.25">
      <c r="A175" s="136"/>
      <c r="B175" s="136"/>
      <c r="C175" s="136"/>
      <c r="D175" s="136"/>
      <c r="E175" s="136"/>
      <c r="F175" s="136"/>
      <c r="G175" s="136"/>
      <c r="H175" s="136"/>
      <c r="I175" s="136"/>
      <c r="J175" s="136"/>
      <c r="K175" s="136"/>
      <c r="L175" s="136"/>
      <c r="M175" s="136"/>
      <c r="N175" s="136"/>
      <c r="AJ175" s="137"/>
      <c r="AK175" s="137"/>
      <c r="AL175" s="131"/>
      <c r="AM175" s="131"/>
      <c r="AN175" s="131"/>
    </row>
    <row r="176" spans="1:40" s="90" customFormat="1" x14ac:dyDescent="0.25">
      <c r="A176" s="136"/>
      <c r="B176" s="136"/>
      <c r="C176" s="136"/>
      <c r="D176" s="136"/>
      <c r="E176" s="136"/>
      <c r="F176" s="136"/>
      <c r="G176" s="136"/>
      <c r="H176" s="136"/>
      <c r="I176" s="136"/>
      <c r="J176" s="136"/>
      <c r="K176" s="136"/>
      <c r="L176" s="136"/>
      <c r="M176" s="136"/>
      <c r="N176" s="136"/>
      <c r="AJ176" s="137"/>
      <c r="AK176" s="137"/>
      <c r="AL176" s="131"/>
      <c r="AM176" s="131"/>
      <c r="AN176" s="131"/>
    </row>
    <row r="177" spans="1:40" s="90" customFormat="1" x14ac:dyDescent="0.25">
      <c r="A177" s="136"/>
      <c r="B177" s="136"/>
      <c r="C177" s="136"/>
      <c r="D177" s="136"/>
      <c r="E177" s="136"/>
      <c r="F177" s="136"/>
      <c r="G177" s="136"/>
      <c r="H177" s="136"/>
      <c r="I177" s="136"/>
      <c r="J177" s="136"/>
      <c r="K177" s="136"/>
      <c r="L177" s="136"/>
      <c r="M177" s="136"/>
      <c r="N177" s="136"/>
      <c r="AJ177" s="137"/>
      <c r="AK177" s="137"/>
      <c r="AL177" s="131"/>
      <c r="AM177" s="131"/>
      <c r="AN177" s="131"/>
    </row>
    <row r="178" spans="1:40" s="90" customFormat="1" x14ac:dyDescent="0.25">
      <c r="A178" s="136"/>
      <c r="B178" s="136"/>
      <c r="C178" s="136"/>
      <c r="D178" s="136"/>
      <c r="E178" s="136"/>
      <c r="F178" s="136"/>
      <c r="G178" s="136"/>
      <c r="H178" s="136"/>
      <c r="I178" s="136"/>
      <c r="J178" s="136"/>
      <c r="K178" s="136"/>
      <c r="L178" s="136"/>
      <c r="M178" s="136"/>
      <c r="N178" s="136"/>
      <c r="AJ178" s="137"/>
      <c r="AK178" s="137"/>
      <c r="AL178" s="131"/>
      <c r="AM178" s="131"/>
      <c r="AN178" s="131"/>
    </row>
    <row r="179" spans="1:40" s="90" customFormat="1" x14ac:dyDescent="0.25">
      <c r="A179" s="136"/>
      <c r="B179" s="136"/>
      <c r="C179" s="136"/>
      <c r="D179" s="136"/>
      <c r="E179" s="136"/>
      <c r="F179" s="136"/>
      <c r="G179" s="136"/>
      <c r="H179" s="136"/>
      <c r="I179" s="136"/>
      <c r="J179" s="136"/>
      <c r="K179" s="136"/>
      <c r="L179" s="136"/>
      <c r="M179" s="136"/>
      <c r="N179" s="136"/>
      <c r="AJ179" s="137"/>
      <c r="AK179" s="137"/>
      <c r="AL179" s="131"/>
      <c r="AM179" s="131"/>
      <c r="AN179" s="131"/>
    </row>
    <row r="180" spans="1:40" s="90" customFormat="1" x14ac:dyDescent="0.25">
      <c r="A180" s="136"/>
      <c r="B180" s="136"/>
      <c r="C180" s="136"/>
      <c r="D180" s="136"/>
      <c r="E180" s="136"/>
      <c r="F180" s="136"/>
      <c r="G180" s="136"/>
      <c r="H180" s="136"/>
      <c r="I180" s="136"/>
      <c r="J180" s="136"/>
      <c r="K180" s="136"/>
      <c r="L180" s="136"/>
      <c r="M180" s="136"/>
      <c r="N180" s="136"/>
      <c r="AJ180" s="137"/>
      <c r="AK180" s="137"/>
      <c r="AL180" s="131"/>
      <c r="AM180" s="131"/>
      <c r="AN180" s="131"/>
    </row>
    <row r="181" spans="1:40" s="90" customFormat="1" x14ac:dyDescent="0.25">
      <c r="A181" s="136"/>
      <c r="B181" s="136"/>
      <c r="C181" s="136"/>
      <c r="D181" s="136"/>
      <c r="E181" s="136"/>
      <c r="F181" s="136"/>
      <c r="G181" s="136"/>
      <c r="H181" s="136"/>
      <c r="I181" s="136"/>
      <c r="J181" s="136"/>
      <c r="K181" s="136"/>
      <c r="L181" s="136"/>
      <c r="M181" s="136"/>
      <c r="N181" s="136"/>
      <c r="AJ181" s="137"/>
      <c r="AK181" s="137"/>
      <c r="AL181" s="131"/>
      <c r="AM181" s="131"/>
      <c r="AN181" s="131"/>
    </row>
    <row r="182" spans="1:40" s="90" customFormat="1" x14ac:dyDescent="0.25">
      <c r="A182" s="136"/>
      <c r="B182" s="136"/>
      <c r="C182" s="136"/>
      <c r="D182" s="136"/>
      <c r="E182" s="136"/>
      <c r="F182" s="136"/>
      <c r="G182" s="136"/>
      <c r="H182" s="136"/>
      <c r="I182" s="136"/>
      <c r="J182" s="136"/>
      <c r="K182" s="136"/>
      <c r="L182" s="136"/>
      <c r="M182" s="136"/>
      <c r="N182" s="136"/>
      <c r="AJ182" s="137"/>
      <c r="AK182" s="137"/>
      <c r="AL182" s="131"/>
      <c r="AM182" s="131"/>
      <c r="AN182" s="131"/>
    </row>
    <row r="183" spans="1:40" s="90" customFormat="1" x14ac:dyDescent="0.25">
      <c r="A183" s="136"/>
      <c r="B183" s="136"/>
      <c r="C183" s="136"/>
      <c r="D183" s="136"/>
      <c r="E183" s="136"/>
      <c r="F183" s="136"/>
      <c r="G183" s="136"/>
      <c r="H183" s="136"/>
      <c r="I183" s="136"/>
      <c r="J183" s="136"/>
      <c r="K183" s="136"/>
      <c r="L183" s="136"/>
      <c r="M183" s="136"/>
      <c r="N183" s="136"/>
      <c r="AJ183" s="137"/>
      <c r="AK183" s="137"/>
      <c r="AL183" s="131"/>
      <c r="AM183" s="131"/>
      <c r="AN183" s="131"/>
    </row>
    <row r="184" spans="1:40" s="90" customFormat="1" x14ac:dyDescent="0.25">
      <c r="A184" s="136"/>
      <c r="B184" s="136"/>
      <c r="C184" s="136"/>
      <c r="D184" s="136"/>
      <c r="E184" s="136"/>
      <c r="F184" s="136"/>
      <c r="G184" s="136"/>
      <c r="H184" s="136"/>
      <c r="I184" s="136"/>
      <c r="J184" s="136"/>
      <c r="K184" s="136"/>
      <c r="L184" s="136"/>
      <c r="M184" s="136"/>
      <c r="N184" s="136"/>
      <c r="AJ184" s="137"/>
      <c r="AK184" s="137"/>
      <c r="AL184" s="131"/>
      <c r="AM184" s="131"/>
      <c r="AN184" s="131"/>
    </row>
    <row r="185" spans="1:40" s="90" customFormat="1" x14ac:dyDescent="0.25">
      <c r="A185" s="136"/>
      <c r="B185" s="136"/>
      <c r="C185" s="136"/>
      <c r="D185" s="136"/>
      <c r="E185" s="136"/>
      <c r="F185" s="136"/>
      <c r="G185" s="136"/>
      <c r="H185" s="136"/>
      <c r="I185" s="136"/>
      <c r="J185" s="136"/>
      <c r="K185" s="136"/>
      <c r="L185" s="136"/>
      <c r="M185" s="136"/>
      <c r="N185" s="136"/>
      <c r="AJ185" s="137"/>
      <c r="AK185" s="137"/>
      <c r="AL185" s="131"/>
      <c r="AM185" s="131"/>
      <c r="AN185" s="131"/>
    </row>
    <row r="186" spans="1:40" s="90" customFormat="1" x14ac:dyDescent="0.25">
      <c r="A186" s="136"/>
      <c r="B186" s="136"/>
      <c r="C186" s="136"/>
      <c r="D186" s="136"/>
      <c r="E186" s="136"/>
      <c r="F186" s="136"/>
      <c r="G186" s="136"/>
      <c r="H186" s="136"/>
      <c r="I186" s="136"/>
      <c r="J186" s="136"/>
      <c r="K186" s="136"/>
      <c r="L186" s="136"/>
      <c r="M186" s="136"/>
      <c r="N186" s="136"/>
      <c r="AJ186" s="137"/>
      <c r="AK186" s="137"/>
      <c r="AL186" s="131"/>
      <c r="AM186" s="131"/>
      <c r="AN186" s="131"/>
    </row>
    <row r="187" spans="1:40" s="90" customFormat="1" x14ac:dyDescent="0.25">
      <c r="A187" s="136"/>
      <c r="B187" s="136"/>
      <c r="C187" s="136"/>
      <c r="D187" s="136"/>
      <c r="E187" s="136"/>
      <c r="F187" s="136"/>
      <c r="G187" s="136"/>
      <c r="H187" s="136"/>
      <c r="I187" s="136"/>
      <c r="J187" s="136"/>
      <c r="K187" s="136"/>
      <c r="L187" s="136"/>
      <c r="M187" s="136"/>
      <c r="N187" s="136"/>
      <c r="AJ187" s="137"/>
      <c r="AK187" s="137"/>
      <c r="AL187" s="131"/>
      <c r="AM187" s="131"/>
      <c r="AN187" s="131"/>
    </row>
    <row r="188" spans="1:40" s="90" customFormat="1" x14ac:dyDescent="0.25">
      <c r="A188" s="136"/>
      <c r="B188" s="136"/>
      <c r="C188" s="136"/>
      <c r="D188" s="136"/>
      <c r="E188" s="136"/>
      <c r="F188" s="136"/>
      <c r="G188" s="136"/>
      <c r="H188" s="136"/>
      <c r="I188" s="136"/>
      <c r="J188" s="136"/>
      <c r="K188" s="136"/>
      <c r="L188" s="136"/>
      <c r="M188" s="136"/>
      <c r="N188" s="136"/>
      <c r="AJ188" s="137"/>
      <c r="AK188" s="137"/>
      <c r="AL188" s="131"/>
      <c r="AM188" s="131"/>
      <c r="AN188" s="131"/>
    </row>
    <row r="189" spans="1:40" s="90" customFormat="1" x14ac:dyDescent="0.25">
      <c r="A189" s="136"/>
      <c r="B189" s="136"/>
      <c r="C189" s="136"/>
      <c r="D189" s="136"/>
      <c r="E189" s="136"/>
      <c r="F189" s="136"/>
      <c r="G189" s="136"/>
      <c r="H189" s="136"/>
      <c r="I189" s="136"/>
      <c r="J189" s="136"/>
      <c r="K189" s="136"/>
      <c r="L189" s="136"/>
      <c r="M189" s="136"/>
      <c r="N189" s="136"/>
      <c r="AJ189" s="137"/>
      <c r="AK189" s="137"/>
      <c r="AL189" s="131"/>
      <c r="AM189" s="131"/>
      <c r="AN189" s="131"/>
    </row>
    <row r="190" spans="1:40" s="90" customFormat="1" x14ac:dyDescent="0.25">
      <c r="A190" s="136"/>
      <c r="B190" s="136"/>
      <c r="C190" s="136"/>
      <c r="D190" s="136"/>
      <c r="E190" s="136"/>
      <c r="F190" s="136"/>
      <c r="G190" s="136"/>
      <c r="H190" s="136"/>
      <c r="I190" s="136"/>
      <c r="J190" s="136"/>
      <c r="K190" s="136"/>
      <c r="L190" s="136"/>
      <c r="M190" s="136"/>
      <c r="N190" s="136"/>
      <c r="AJ190" s="137"/>
      <c r="AK190" s="137"/>
      <c r="AL190" s="131"/>
      <c r="AM190" s="131"/>
      <c r="AN190" s="131"/>
    </row>
    <row r="191" spans="1:40" s="90" customFormat="1" x14ac:dyDescent="0.25">
      <c r="A191" s="136"/>
      <c r="B191" s="136"/>
      <c r="C191" s="136"/>
      <c r="D191" s="136"/>
      <c r="E191" s="136"/>
      <c r="F191" s="136"/>
      <c r="G191" s="136"/>
      <c r="H191" s="136"/>
      <c r="I191" s="136"/>
      <c r="J191" s="136"/>
      <c r="K191" s="136"/>
      <c r="L191" s="136"/>
      <c r="M191" s="136"/>
      <c r="N191" s="136"/>
      <c r="AJ191" s="137"/>
      <c r="AK191" s="137"/>
      <c r="AL191" s="131"/>
      <c r="AM191" s="131"/>
      <c r="AN191" s="131"/>
    </row>
    <row r="192" spans="1:40" s="90" customFormat="1" x14ac:dyDescent="0.25">
      <c r="A192" s="136"/>
      <c r="B192" s="136"/>
      <c r="C192" s="136"/>
      <c r="D192" s="136"/>
      <c r="E192" s="136"/>
      <c r="F192" s="136"/>
      <c r="G192" s="136"/>
      <c r="H192" s="136"/>
      <c r="I192" s="136"/>
      <c r="J192" s="136"/>
      <c r="K192" s="136"/>
      <c r="L192" s="136"/>
      <c r="M192" s="136"/>
      <c r="N192" s="136"/>
      <c r="AJ192" s="137"/>
      <c r="AK192" s="137"/>
      <c r="AL192" s="131"/>
      <c r="AM192" s="131"/>
      <c r="AN192" s="131"/>
    </row>
    <row r="193" spans="1:40" s="90" customFormat="1" x14ac:dyDescent="0.25">
      <c r="A193" s="136"/>
      <c r="B193" s="136"/>
      <c r="C193" s="136"/>
      <c r="D193" s="136"/>
      <c r="E193" s="136"/>
      <c r="F193" s="136"/>
      <c r="G193" s="136"/>
      <c r="H193" s="136"/>
      <c r="I193" s="136"/>
      <c r="J193" s="136"/>
      <c r="K193" s="136"/>
      <c r="L193" s="136"/>
      <c r="M193" s="136"/>
      <c r="N193" s="136"/>
      <c r="AJ193" s="137"/>
      <c r="AK193" s="137"/>
      <c r="AL193" s="131"/>
      <c r="AM193" s="131"/>
      <c r="AN193" s="131"/>
    </row>
    <row r="194" spans="1:40" s="90" customFormat="1" x14ac:dyDescent="0.25">
      <c r="A194" s="136"/>
      <c r="B194" s="136"/>
      <c r="C194" s="136"/>
      <c r="D194" s="136"/>
      <c r="E194" s="136"/>
      <c r="F194" s="136"/>
      <c r="G194" s="136"/>
      <c r="H194" s="136"/>
      <c r="I194" s="136"/>
      <c r="J194" s="136"/>
      <c r="K194" s="136"/>
      <c r="L194" s="136"/>
      <c r="M194" s="136"/>
      <c r="N194" s="136"/>
      <c r="AJ194" s="137"/>
      <c r="AK194" s="137"/>
      <c r="AL194" s="131"/>
      <c r="AM194" s="131"/>
      <c r="AN194" s="131"/>
    </row>
    <row r="195" spans="1:40" s="90" customFormat="1" x14ac:dyDescent="0.25">
      <c r="A195" s="136"/>
      <c r="B195" s="136"/>
      <c r="C195" s="136"/>
      <c r="D195" s="136"/>
      <c r="E195" s="136"/>
      <c r="F195" s="136"/>
      <c r="G195" s="136"/>
      <c r="H195" s="136"/>
      <c r="I195" s="136"/>
      <c r="J195" s="136"/>
      <c r="K195" s="136"/>
      <c r="L195" s="136"/>
      <c r="M195" s="136"/>
      <c r="N195" s="136"/>
      <c r="AJ195" s="137"/>
      <c r="AK195" s="137"/>
      <c r="AL195" s="131"/>
      <c r="AM195" s="131"/>
      <c r="AN195" s="131"/>
    </row>
    <row r="196" spans="1:40" s="90" customFormat="1" x14ac:dyDescent="0.25">
      <c r="A196" s="136"/>
      <c r="B196" s="136"/>
      <c r="C196" s="136"/>
      <c r="D196" s="136"/>
      <c r="E196" s="136"/>
      <c r="F196" s="136"/>
      <c r="G196" s="136"/>
      <c r="H196" s="136"/>
      <c r="I196" s="136"/>
      <c r="J196" s="136"/>
      <c r="K196" s="136"/>
      <c r="L196" s="136"/>
      <c r="M196" s="136"/>
      <c r="N196" s="136"/>
      <c r="AJ196" s="137"/>
      <c r="AK196" s="137"/>
      <c r="AL196" s="131"/>
      <c r="AM196" s="131"/>
      <c r="AN196" s="131"/>
    </row>
    <row r="197" spans="1:40" s="90" customFormat="1" x14ac:dyDescent="0.25">
      <c r="A197" s="136"/>
      <c r="B197" s="136"/>
      <c r="C197" s="136"/>
      <c r="D197" s="136"/>
      <c r="E197" s="136"/>
      <c r="F197" s="136"/>
      <c r="G197" s="136"/>
      <c r="H197" s="136"/>
      <c r="I197" s="136"/>
      <c r="J197" s="136"/>
      <c r="K197" s="136"/>
      <c r="L197" s="136"/>
      <c r="M197" s="136"/>
      <c r="N197" s="136"/>
      <c r="AJ197" s="137"/>
      <c r="AK197" s="137"/>
      <c r="AL197" s="131"/>
      <c r="AM197" s="131"/>
      <c r="AN197" s="131"/>
    </row>
    <row r="198" spans="1:40" s="90" customFormat="1" x14ac:dyDescent="0.25">
      <c r="A198" s="136"/>
      <c r="B198" s="136"/>
      <c r="C198" s="136"/>
      <c r="D198" s="136"/>
      <c r="E198" s="136"/>
      <c r="F198" s="136"/>
      <c r="G198" s="136"/>
      <c r="H198" s="136"/>
      <c r="I198" s="136"/>
      <c r="J198" s="136"/>
      <c r="K198" s="136"/>
      <c r="L198" s="136"/>
      <c r="M198" s="136"/>
      <c r="N198" s="136"/>
      <c r="AJ198" s="137"/>
      <c r="AK198" s="137"/>
      <c r="AL198" s="131"/>
      <c r="AM198" s="131"/>
      <c r="AN198" s="131"/>
    </row>
    <row r="199" spans="1:40" s="90" customFormat="1" x14ac:dyDescent="0.25">
      <c r="A199" s="136"/>
      <c r="B199" s="136"/>
      <c r="C199" s="136"/>
      <c r="D199" s="136"/>
      <c r="E199" s="136"/>
      <c r="F199" s="136"/>
      <c r="G199" s="136"/>
      <c r="H199" s="136"/>
      <c r="I199" s="136"/>
      <c r="J199" s="136"/>
      <c r="K199" s="136"/>
      <c r="L199" s="136"/>
      <c r="M199" s="136"/>
      <c r="N199" s="136"/>
      <c r="AJ199" s="137"/>
      <c r="AK199" s="137"/>
      <c r="AL199" s="131"/>
      <c r="AM199" s="131"/>
      <c r="AN199" s="131"/>
    </row>
    <row r="200" spans="1:40" s="90" customFormat="1" x14ac:dyDescent="0.25">
      <c r="A200" s="136"/>
      <c r="B200" s="136"/>
      <c r="C200" s="136"/>
      <c r="D200" s="136"/>
      <c r="E200" s="136"/>
      <c r="F200" s="136"/>
      <c r="G200" s="136"/>
      <c r="H200" s="136"/>
      <c r="I200" s="136"/>
      <c r="J200" s="136"/>
      <c r="K200" s="136"/>
      <c r="L200" s="136"/>
      <c r="M200" s="136"/>
      <c r="N200" s="136"/>
      <c r="AJ200" s="137"/>
      <c r="AK200" s="137"/>
      <c r="AL200" s="131"/>
      <c r="AM200" s="131"/>
      <c r="AN200" s="131"/>
    </row>
    <row r="201" spans="1:40" s="90" customFormat="1" x14ac:dyDescent="0.25">
      <c r="A201" s="136"/>
      <c r="B201" s="136"/>
      <c r="C201" s="136"/>
      <c r="D201" s="136"/>
      <c r="E201" s="136"/>
      <c r="F201" s="136"/>
      <c r="G201" s="136"/>
      <c r="H201" s="136"/>
      <c r="I201" s="136"/>
      <c r="J201" s="136"/>
      <c r="K201" s="136"/>
      <c r="L201" s="136"/>
      <c r="M201" s="136"/>
      <c r="N201" s="136"/>
      <c r="AJ201" s="137"/>
      <c r="AK201" s="137"/>
      <c r="AL201" s="131"/>
      <c r="AM201" s="131"/>
      <c r="AN201" s="131"/>
    </row>
    <row r="202" spans="1:40" s="90" customFormat="1" x14ac:dyDescent="0.25">
      <c r="A202" s="136"/>
      <c r="B202" s="136"/>
      <c r="C202" s="136"/>
      <c r="D202" s="136"/>
      <c r="E202" s="136"/>
      <c r="F202" s="136"/>
      <c r="G202" s="136"/>
      <c r="H202" s="136"/>
      <c r="I202" s="136"/>
      <c r="J202" s="136"/>
      <c r="K202" s="136"/>
      <c r="L202" s="136"/>
      <c r="M202" s="136"/>
      <c r="N202" s="136"/>
      <c r="AJ202" s="137"/>
      <c r="AK202" s="137"/>
      <c r="AL202" s="131"/>
      <c r="AM202" s="131"/>
      <c r="AN202" s="131"/>
    </row>
    <row r="203" spans="1:40" s="90" customFormat="1" x14ac:dyDescent="0.25">
      <c r="A203" s="136"/>
      <c r="B203" s="136"/>
      <c r="C203" s="136"/>
      <c r="D203" s="136"/>
      <c r="E203" s="136"/>
      <c r="F203" s="136"/>
      <c r="G203" s="136"/>
      <c r="H203" s="136"/>
      <c r="I203" s="136"/>
      <c r="J203" s="136"/>
      <c r="K203" s="136"/>
      <c r="L203" s="136"/>
      <c r="M203" s="136"/>
      <c r="N203" s="136"/>
      <c r="AJ203" s="137"/>
      <c r="AK203" s="137"/>
      <c r="AL203" s="131"/>
      <c r="AM203" s="131"/>
      <c r="AN203" s="131"/>
    </row>
    <row r="204" spans="1:40" s="90" customFormat="1" x14ac:dyDescent="0.25">
      <c r="A204" s="136"/>
      <c r="B204" s="136"/>
      <c r="C204" s="136"/>
      <c r="D204" s="136"/>
      <c r="E204" s="136"/>
      <c r="F204" s="136"/>
      <c r="G204" s="136"/>
      <c r="H204" s="136"/>
      <c r="I204" s="136"/>
      <c r="J204" s="136"/>
      <c r="K204" s="136"/>
      <c r="L204" s="136"/>
      <c r="M204" s="136"/>
      <c r="N204" s="136"/>
      <c r="AJ204" s="137"/>
      <c r="AK204" s="137"/>
      <c r="AL204" s="131"/>
      <c r="AM204" s="131"/>
      <c r="AN204" s="131"/>
    </row>
    <row r="205" spans="1:40" s="90" customFormat="1" x14ac:dyDescent="0.25">
      <c r="A205" s="136"/>
      <c r="B205" s="136"/>
      <c r="C205" s="136"/>
      <c r="D205" s="136"/>
      <c r="E205" s="136"/>
      <c r="F205" s="136"/>
      <c r="G205" s="136"/>
      <c r="H205" s="136"/>
      <c r="I205" s="136"/>
      <c r="J205" s="136"/>
      <c r="K205" s="136"/>
      <c r="L205" s="136"/>
      <c r="M205" s="136"/>
      <c r="N205" s="136"/>
      <c r="AJ205" s="137"/>
      <c r="AK205" s="137"/>
      <c r="AL205" s="131"/>
      <c r="AM205" s="131"/>
      <c r="AN205" s="131"/>
    </row>
    <row r="206" spans="1:40" s="90" customFormat="1" x14ac:dyDescent="0.25">
      <c r="A206" s="136"/>
      <c r="B206" s="136"/>
      <c r="C206" s="136"/>
      <c r="D206" s="136"/>
      <c r="E206" s="136"/>
      <c r="F206" s="136"/>
      <c r="G206" s="136"/>
      <c r="H206" s="136"/>
      <c r="I206" s="136"/>
      <c r="J206" s="136"/>
      <c r="K206" s="136"/>
      <c r="L206" s="136"/>
      <c r="M206" s="136"/>
      <c r="N206" s="136"/>
      <c r="AJ206" s="137"/>
      <c r="AK206" s="137"/>
      <c r="AL206" s="131"/>
      <c r="AM206" s="131"/>
      <c r="AN206" s="131"/>
    </row>
    <row r="207" spans="1:40" s="90" customFormat="1" x14ac:dyDescent="0.25">
      <c r="A207" s="136"/>
      <c r="B207" s="136"/>
      <c r="C207" s="136"/>
      <c r="D207" s="136"/>
      <c r="E207" s="136"/>
      <c r="F207" s="136"/>
      <c r="G207" s="136"/>
      <c r="H207" s="136"/>
      <c r="I207" s="136"/>
      <c r="J207" s="136"/>
      <c r="K207" s="136"/>
      <c r="L207" s="136"/>
      <c r="M207" s="136"/>
      <c r="N207" s="136"/>
      <c r="AJ207" s="137"/>
      <c r="AK207" s="137"/>
      <c r="AL207" s="131"/>
      <c r="AM207" s="131"/>
      <c r="AN207" s="131"/>
    </row>
    <row r="208" spans="1:40" s="90" customFormat="1" x14ac:dyDescent="0.25">
      <c r="A208" s="136"/>
      <c r="B208" s="136"/>
      <c r="C208" s="136"/>
      <c r="D208" s="136"/>
      <c r="E208" s="136"/>
      <c r="F208" s="136"/>
      <c r="G208" s="136"/>
      <c r="H208" s="136"/>
      <c r="I208" s="136"/>
      <c r="J208" s="136"/>
      <c r="K208" s="136"/>
      <c r="L208" s="136"/>
      <c r="M208" s="136"/>
      <c r="N208" s="136"/>
      <c r="AJ208" s="137"/>
      <c r="AK208" s="137"/>
      <c r="AL208" s="131"/>
      <c r="AM208" s="131"/>
      <c r="AN208" s="131"/>
    </row>
    <row r="209" spans="1:40" s="90" customFormat="1" x14ac:dyDescent="0.25">
      <c r="A209" s="136"/>
      <c r="B209" s="136"/>
      <c r="C209" s="136"/>
      <c r="D209" s="136"/>
      <c r="E209" s="136"/>
      <c r="F209" s="136"/>
      <c r="G209" s="136"/>
      <c r="H209" s="136"/>
      <c r="I209" s="136"/>
      <c r="J209" s="136"/>
      <c r="K209" s="136"/>
      <c r="L209" s="136"/>
      <c r="M209" s="136"/>
      <c r="N209" s="136"/>
      <c r="AJ209" s="137"/>
      <c r="AK209" s="137"/>
      <c r="AL209" s="131"/>
      <c r="AM209" s="131"/>
      <c r="AN209" s="131"/>
    </row>
    <row r="210" spans="1:40" s="90" customFormat="1" x14ac:dyDescent="0.25">
      <c r="A210" s="136"/>
      <c r="B210" s="136"/>
      <c r="C210" s="136"/>
      <c r="D210" s="136"/>
      <c r="E210" s="136"/>
      <c r="F210" s="136"/>
      <c r="G210" s="136"/>
      <c r="H210" s="136"/>
      <c r="I210" s="136"/>
      <c r="J210" s="136"/>
      <c r="K210" s="136"/>
      <c r="L210" s="136"/>
      <c r="M210" s="136"/>
      <c r="N210" s="136"/>
      <c r="AJ210" s="137"/>
      <c r="AK210" s="137"/>
      <c r="AL210" s="131"/>
      <c r="AM210" s="131"/>
      <c r="AN210" s="131"/>
    </row>
    <row r="211" spans="1:40" s="90" customFormat="1" x14ac:dyDescent="0.25">
      <c r="A211" s="136"/>
      <c r="B211" s="136"/>
      <c r="C211" s="136"/>
      <c r="D211" s="136"/>
      <c r="E211" s="136"/>
      <c r="F211" s="136"/>
      <c r="G211" s="136"/>
      <c r="H211" s="136"/>
      <c r="I211" s="136"/>
      <c r="J211" s="136"/>
      <c r="K211" s="136"/>
      <c r="L211" s="136"/>
      <c r="M211" s="136"/>
      <c r="N211" s="136"/>
      <c r="AJ211" s="137"/>
      <c r="AK211" s="137"/>
      <c r="AL211" s="131"/>
      <c r="AM211" s="131"/>
      <c r="AN211" s="131"/>
    </row>
    <row r="212" spans="1:40" s="90" customFormat="1" x14ac:dyDescent="0.25">
      <c r="A212" s="136"/>
      <c r="B212" s="136"/>
      <c r="C212" s="136"/>
      <c r="D212" s="136"/>
      <c r="E212" s="136"/>
      <c r="F212" s="136"/>
      <c r="G212" s="136"/>
      <c r="H212" s="136"/>
      <c r="I212" s="136"/>
      <c r="J212" s="136"/>
      <c r="K212" s="136"/>
      <c r="L212" s="136"/>
      <c r="M212" s="136"/>
      <c r="N212" s="136"/>
      <c r="AJ212" s="137"/>
      <c r="AK212" s="137"/>
      <c r="AL212" s="131"/>
      <c r="AM212" s="131"/>
      <c r="AN212" s="131"/>
    </row>
    <row r="213" spans="1:40" s="90" customFormat="1" x14ac:dyDescent="0.25">
      <c r="A213" s="136"/>
      <c r="B213" s="136"/>
      <c r="C213" s="136"/>
      <c r="D213" s="136"/>
      <c r="E213" s="136"/>
      <c r="F213" s="136"/>
      <c r="G213" s="136"/>
      <c r="H213" s="136"/>
      <c r="I213" s="136"/>
      <c r="J213" s="136"/>
      <c r="K213" s="136"/>
      <c r="L213" s="136"/>
      <c r="M213" s="136"/>
      <c r="N213" s="136"/>
      <c r="AJ213" s="137"/>
      <c r="AK213" s="137"/>
      <c r="AL213" s="131"/>
      <c r="AM213" s="131"/>
      <c r="AN213" s="131"/>
    </row>
    <row r="214" spans="1:40" s="90" customFormat="1" x14ac:dyDescent="0.25">
      <c r="A214" s="136"/>
      <c r="B214" s="136"/>
      <c r="C214" s="136"/>
      <c r="D214" s="136"/>
      <c r="E214" s="136"/>
      <c r="F214" s="136"/>
      <c r="G214" s="136"/>
      <c r="H214" s="136"/>
      <c r="I214" s="136"/>
      <c r="J214" s="136"/>
      <c r="K214" s="136"/>
      <c r="L214" s="136"/>
      <c r="M214" s="136"/>
      <c r="N214" s="136"/>
      <c r="AJ214" s="137"/>
      <c r="AK214" s="137"/>
      <c r="AL214" s="131"/>
      <c r="AM214" s="131"/>
      <c r="AN214" s="131"/>
    </row>
    <row r="215" spans="1:40" s="90" customFormat="1" x14ac:dyDescent="0.25">
      <c r="A215" s="136"/>
      <c r="B215" s="136"/>
      <c r="C215" s="136"/>
      <c r="D215" s="136"/>
      <c r="E215" s="136"/>
      <c r="F215" s="136"/>
      <c r="G215" s="136"/>
      <c r="H215" s="136"/>
      <c r="I215" s="136"/>
      <c r="J215" s="136"/>
      <c r="K215" s="136"/>
      <c r="L215" s="136"/>
      <c r="M215" s="136"/>
      <c r="N215" s="136"/>
      <c r="AJ215" s="137"/>
      <c r="AK215" s="137"/>
      <c r="AL215" s="131"/>
      <c r="AM215" s="131"/>
      <c r="AN215" s="131"/>
    </row>
    <row r="216" spans="1:40" s="90" customFormat="1" x14ac:dyDescent="0.25">
      <c r="A216" s="136"/>
      <c r="B216" s="136"/>
      <c r="C216" s="136"/>
      <c r="D216" s="136"/>
      <c r="E216" s="136"/>
      <c r="F216" s="136"/>
      <c r="G216" s="136"/>
      <c r="H216" s="136"/>
      <c r="I216" s="136"/>
      <c r="J216" s="136"/>
      <c r="K216" s="136"/>
      <c r="L216" s="136"/>
      <c r="M216" s="136"/>
      <c r="N216" s="136"/>
      <c r="AJ216" s="137"/>
      <c r="AK216" s="137"/>
      <c r="AL216" s="131"/>
      <c r="AM216" s="131"/>
      <c r="AN216" s="131"/>
    </row>
    <row r="217" spans="1:40" s="90" customFormat="1" x14ac:dyDescent="0.25">
      <c r="A217" s="136"/>
      <c r="B217" s="136"/>
      <c r="C217" s="136"/>
      <c r="D217" s="136"/>
      <c r="E217" s="136"/>
      <c r="F217" s="136"/>
      <c r="G217" s="136"/>
      <c r="H217" s="136"/>
      <c r="I217" s="136"/>
      <c r="J217" s="136"/>
      <c r="K217" s="136"/>
      <c r="L217" s="136"/>
      <c r="M217" s="136"/>
      <c r="N217" s="136"/>
      <c r="AJ217" s="137"/>
      <c r="AK217" s="137"/>
      <c r="AL217" s="131"/>
      <c r="AM217" s="131"/>
      <c r="AN217" s="131"/>
    </row>
    <row r="218" spans="1:40" s="90" customFormat="1" x14ac:dyDescent="0.25">
      <c r="A218" s="136"/>
      <c r="B218" s="136"/>
      <c r="C218" s="136"/>
      <c r="D218" s="136"/>
      <c r="E218" s="136"/>
      <c r="F218" s="136"/>
      <c r="G218" s="136"/>
      <c r="H218" s="136"/>
      <c r="I218" s="136"/>
      <c r="J218" s="136"/>
      <c r="K218" s="136"/>
      <c r="L218" s="136"/>
      <c r="M218" s="136"/>
      <c r="N218" s="136"/>
      <c r="AJ218" s="137"/>
      <c r="AK218" s="137"/>
      <c r="AL218" s="131"/>
      <c r="AM218" s="131"/>
      <c r="AN218" s="131"/>
    </row>
    <row r="219" spans="1:40" s="90" customFormat="1" x14ac:dyDescent="0.25">
      <c r="A219" s="136"/>
      <c r="B219" s="136"/>
      <c r="C219" s="136"/>
      <c r="D219" s="136"/>
      <c r="E219" s="136"/>
      <c r="F219" s="136"/>
      <c r="G219" s="136"/>
      <c r="H219" s="136"/>
      <c r="I219" s="136"/>
      <c r="J219" s="136"/>
      <c r="K219" s="136"/>
      <c r="L219" s="136"/>
      <c r="M219" s="136"/>
      <c r="N219" s="136"/>
      <c r="AJ219" s="137"/>
      <c r="AK219" s="137"/>
      <c r="AL219" s="131"/>
      <c r="AM219" s="131"/>
      <c r="AN219" s="131"/>
    </row>
    <row r="220" spans="1:40" s="90" customFormat="1" x14ac:dyDescent="0.25">
      <c r="A220" s="136"/>
      <c r="B220" s="136"/>
      <c r="C220" s="136"/>
      <c r="D220" s="136"/>
      <c r="E220" s="136"/>
      <c r="F220" s="136"/>
      <c r="G220" s="136"/>
      <c r="H220" s="136"/>
      <c r="I220" s="136"/>
      <c r="J220" s="136"/>
      <c r="K220" s="136"/>
      <c r="L220" s="136"/>
      <c r="M220" s="136"/>
      <c r="N220" s="136"/>
      <c r="AJ220" s="137"/>
      <c r="AK220" s="137"/>
      <c r="AL220" s="131"/>
      <c r="AM220" s="131"/>
      <c r="AN220" s="131"/>
    </row>
    <row r="221" spans="1:40" s="90" customFormat="1" x14ac:dyDescent="0.25">
      <c r="A221" s="136"/>
      <c r="B221" s="136"/>
      <c r="C221" s="136"/>
      <c r="D221" s="136"/>
      <c r="E221" s="136"/>
      <c r="F221" s="136"/>
      <c r="G221" s="136"/>
      <c r="H221" s="136"/>
      <c r="I221" s="136"/>
      <c r="J221" s="136"/>
      <c r="K221" s="136"/>
      <c r="L221" s="136"/>
      <c r="M221" s="136"/>
      <c r="N221" s="136"/>
      <c r="AJ221" s="137"/>
      <c r="AK221" s="137"/>
      <c r="AL221" s="131"/>
      <c r="AM221" s="131"/>
      <c r="AN221" s="131"/>
    </row>
    <row r="222" spans="1:40" s="90" customFormat="1" x14ac:dyDescent="0.25">
      <c r="A222" s="136"/>
      <c r="B222" s="136"/>
      <c r="C222" s="136"/>
      <c r="D222" s="136"/>
      <c r="E222" s="136"/>
      <c r="F222" s="136"/>
      <c r="G222" s="136"/>
      <c r="H222" s="136"/>
      <c r="I222" s="136"/>
      <c r="J222" s="136"/>
      <c r="K222" s="136"/>
      <c r="L222" s="136"/>
      <c r="M222" s="136"/>
      <c r="N222" s="136"/>
      <c r="AJ222" s="137"/>
      <c r="AK222" s="137"/>
      <c r="AL222" s="131"/>
      <c r="AM222" s="131"/>
      <c r="AN222" s="131"/>
    </row>
    <row r="223" spans="1:40" s="90" customFormat="1" x14ac:dyDescent="0.25">
      <c r="A223" s="136"/>
      <c r="B223" s="136"/>
      <c r="C223" s="136"/>
      <c r="D223" s="136"/>
      <c r="E223" s="136"/>
      <c r="F223" s="136"/>
      <c r="G223" s="136"/>
      <c r="H223" s="136"/>
      <c r="I223" s="136"/>
      <c r="J223" s="136"/>
      <c r="K223" s="136"/>
      <c r="L223" s="136"/>
      <c r="M223" s="136"/>
      <c r="N223" s="136"/>
      <c r="AJ223" s="137"/>
      <c r="AK223" s="137"/>
      <c r="AL223" s="131"/>
      <c r="AM223" s="131"/>
      <c r="AN223" s="131"/>
    </row>
    <row r="224" spans="1:40" s="90" customFormat="1" x14ac:dyDescent="0.25">
      <c r="A224" s="136"/>
      <c r="B224" s="136"/>
      <c r="C224" s="136"/>
      <c r="D224" s="136"/>
      <c r="E224" s="136"/>
      <c r="F224" s="136"/>
      <c r="G224" s="136"/>
      <c r="H224" s="136"/>
      <c r="I224" s="136"/>
      <c r="J224" s="136"/>
      <c r="K224" s="136"/>
      <c r="L224" s="136"/>
      <c r="M224" s="136"/>
      <c r="N224" s="136"/>
      <c r="AJ224" s="137"/>
      <c r="AK224" s="137"/>
      <c r="AL224" s="131"/>
      <c r="AM224" s="131"/>
      <c r="AN224" s="131"/>
    </row>
    <row r="225" spans="1:40" s="90" customFormat="1" x14ac:dyDescent="0.25">
      <c r="A225" s="136"/>
      <c r="B225" s="136"/>
      <c r="C225" s="136"/>
      <c r="D225" s="136"/>
      <c r="E225" s="136"/>
      <c r="F225" s="136"/>
      <c r="G225" s="136"/>
      <c r="H225" s="136"/>
      <c r="I225" s="136"/>
      <c r="J225" s="136"/>
      <c r="K225" s="136"/>
      <c r="L225" s="136"/>
      <c r="M225" s="136"/>
      <c r="N225" s="136"/>
      <c r="AJ225" s="137"/>
      <c r="AK225" s="137"/>
      <c r="AL225" s="131"/>
      <c r="AM225" s="131"/>
      <c r="AN225" s="131"/>
    </row>
    <row r="226" spans="1:40" s="90" customFormat="1" x14ac:dyDescent="0.25">
      <c r="A226" s="136"/>
      <c r="B226" s="136"/>
      <c r="C226" s="136"/>
      <c r="D226" s="136"/>
      <c r="E226" s="136"/>
      <c r="F226" s="136"/>
      <c r="G226" s="136"/>
      <c r="H226" s="136"/>
      <c r="I226" s="136"/>
      <c r="J226" s="136"/>
      <c r="K226" s="136"/>
      <c r="L226" s="136"/>
      <c r="M226" s="136"/>
      <c r="N226" s="136"/>
      <c r="AJ226" s="137"/>
      <c r="AK226" s="137"/>
      <c r="AL226" s="131"/>
      <c r="AM226" s="131"/>
      <c r="AN226" s="131"/>
    </row>
    <row r="227" spans="1:40" s="90" customFormat="1" x14ac:dyDescent="0.25">
      <c r="A227" s="136"/>
      <c r="B227" s="136"/>
      <c r="C227" s="136"/>
      <c r="D227" s="136"/>
      <c r="E227" s="136"/>
      <c r="F227" s="136"/>
      <c r="G227" s="136"/>
      <c r="H227" s="136"/>
      <c r="I227" s="136"/>
      <c r="J227" s="136"/>
      <c r="K227" s="136"/>
      <c r="L227" s="136"/>
      <c r="M227" s="136"/>
      <c r="N227" s="136"/>
      <c r="AJ227" s="137"/>
      <c r="AK227" s="137"/>
      <c r="AL227" s="131"/>
      <c r="AM227" s="131"/>
      <c r="AN227" s="131"/>
    </row>
    <row r="228" spans="1:40" s="90" customFormat="1" x14ac:dyDescent="0.25">
      <c r="A228" s="136"/>
      <c r="B228" s="136"/>
      <c r="C228" s="136"/>
      <c r="D228" s="136"/>
      <c r="E228" s="136"/>
      <c r="F228" s="136"/>
      <c r="G228" s="136"/>
      <c r="H228" s="136"/>
      <c r="I228" s="136"/>
      <c r="J228" s="136"/>
      <c r="K228" s="136"/>
      <c r="L228" s="136"/>
      <c r="M228" s="136"/>
      <c r="N228" s="136"/>
      <c r="AJ228" s="137"/>
      <c r="AK228" s="137"/>
      <c r="AL228" s="131"/>
      <c r="AM228" s="131"/>
      <c r="AN228" s="131"/>
    </row>
    <row r="229" spans="1:40" s="90" customFormat="1" x14ac:dyDescent="0.25">
      <c r="A229" s="136"/>
      <c r="B229" s="136"/>
      <c r="C229" s="136"/>
      <c r="D229" s="136"/>
      <c r="E229" s="136"/>
      <c r="F229" s="136"/>
      <c r="G229" s="136"/>
      <c r="H229" s="136"/>
      <c r="I229" s="136"/>
      <c r="J229" s="136"/>
      <c r="K229" s="136"/>
      <c r="L229" s="136"/>
      <c r="M229" s="136"/>
      <c r="N229" s="136"/>
      <c r="AJ229" s="137"/>
      <c r="AK229" s="137"/>
      <c r="AL229" s="131"/>
      <c r="AM229" s="131"/>
      <c r="AN229" s="131"/>
    </row>
    <row r="230" spans="1:40" s="90" customFormat="1" x14ac:dyDescent="0.25">
      <c r="A230" s="136"/>
      <c r="B230" s="136"/>
      <c r="C230" s="136"/>
      <c r="D230" s="136"/>
      <c r="E230" s="136"/>
      <c r="F230" s="136"/>
      <c r="G230" s="136"/>
      <c r="H230" s="136"/>
      <c r="I230" s="136"/>
      <c r="J230" s="136"/>
      <c r="K230" s="136"/>
      <c r="L230" s="136"/>
      <c r="M230" s="136"/>
      <c r="N230" s="136"/>
      <c r="AJ230" s="137"/>
      <c r="AK230" s="137"/>
      <c r="AL230" s="131"/>
      <c r="AM230" s="131"/>
      <c r="AN230" s="131"/>
    </row>
    <row r="231" spans="1:40" s="90" customFormat="1" x14ac:dyDescent="0.25">
      <c r="A231" s="136"/>
      <c r="B231" s="136"/>
      <c r="C231" s="136"/>
      <c r="D231" s="136"/>
      <c r="E231" s="136"/>
      <c r="F231" s="136"/>
      <c r="G231" s="136"/>
      <c r="H231" s="136"/>
      <c r="I231" s="136"/>
      <c r="J231" s="136"/>
      <c r="K231" s="136"/>
      <c r="L231" s="136"/>
      <c r="M231" s="136"/>
      <c r="N231" s="136"/>
      <c r="AJ231" s="137"/>
      <c r="AK231" s="137"/>
      <c r="AL231" s="131"/>
      <c r="AM231" s="131"/>
      <c r="AN231" s="131"/>
    </row>
    <row r="232" spans="1:40" s="90" customFormat="1" x14ac:dyDescent="0.25">
      <c r="A232" s="136"/>
      <c r="B232" s="136"/>
      <c r="C232" s="136"/>
      <c r="D232" s="136"/>
      <c r="E232" s="136"/>
      <c r="F232" s="136"/>
      <c r="G232" s="136"/>
      <c r="H232" s="136"/>
      <c r="I232" s="136"/>
      <c r="J232" s="136"/>
      <c r="K232" s="136"/>
      <c r="L232" s="136"/>
      <c r="M232" s="136"/>
      <c r="N232" s="136"/>
      <c r="AJ232" s="137"/>
      <c r="AK232" s="137"/>
      <c r="AL232" s="131"/>
      <c r="AM232" s="131"/>
      <c r="AN232" s="131"/>
    </row>
    <row r="233" spans="1:40" s="90" customFormat="1" x14ac:dyDescent="0.25">
      <c r="A233" s="136"/>
      <c r="B233" s="136"/>
      <c r="C233" s="136"/>
      <c r="D233" s="136"/>
      <c r="E233" s="136"/>
      <c r="F233" s="136"/>
      <c r="G233" s="136"/>
      <c r="H233" s="136"/>
      <c r="I233" s="136"/>
      <c r="J233" s="136"/>
      <c r="K233" s="136"/>
      <c r="L233" s="136"/>
      <c r="M233" s="136"/>
      <c r="N233" s="136"/>
      <c r="AJ233" s="137"/>
      <c r="AK233" s="137"/>
      <c r="AL233" s="131"/>
      <c r="AM233" s="131"/>
      <c r="AN233" s="131"/>
    </row>
    <row r="234" spans="1:40" s="90" customFormat="1" x14ac:dyDescent="0.25">
      <c r="A234" s="136"/>
      <c r="B234" s="136"/>
      <c r="C234" s="136"/>
      <c r="D234" s="136"/>
      <c r="E234" s="136"/>
      <c r="F234" s="136"/>
      <c r="G234" s="136"/>
      <c r="H234" s="136"/>
      <c r="I234" s="136"/>
      <c r="J234" s="136"/>
      <c r="K234" s="136"/>
      <c r="L234" s="136"/>
      <c r="M234" s="136"/>
      <c r="N234" s="136"/>
      <c r="AJ234" s="137"/>
      <c r="AK234" s="137"/>
      <c r="AL234" s="131"/>
      <c r="AM234" s="131"/>
      <c r="AN234" s="131"/>
    </row>
    <row r="235" spans="1:40" s="90" customFormat="1" x14ac:dyDescent="0.25">
      <c r="A235" s="136"/>
      <c r="B235" s="136"/>
      <c r="C235" s="136"/>
      <c r="D235" s="136"/>
      <c r="E235" s="136"/>
      <c r="F235" s="136"/>
      <c r="G235" s="136"/>
      <c r="H235" s="136"/>
      <c r="I235" s="136"/>
      <c r="J235" s="136"/>
      <c r="K235" s="136"/>
      <c r="L235" s="136"/>
      <c r="M235" s="136"/>
      <c r="N235" s="136"/>
      <c r="AJ235" s="137"/>
      <c r="AK235" s="137"/>
      <c r="AL235" s="131"/>
      <c r="AM235" s="131"/>
      <c r="AN235" s="131"/>
    </row>
    <row r="236" spans="1:40" s="90" customFormat="1" x14ac:dyDescent="0.25">
      <c r="A236" s="136"/>
      <c r="B236" s="136"/>
      <c r="C236" s="136"/>
      <c r="D236" s="136"/>
      <c r="E236" s="136"/>
      <c r="F236" s="136"/>
      <c r="G236" s="136"/>
      <c r="H236" s="136"/>
      <c r="I236" s="136"/>
      <c r="J236" s="136"/>
      <c r="K236" s="136"/>
      <c r="L236" s="136"/>
      <c r="M236" s="136"/>
      <c r="N236" s="136"/>
      <c r="AJ236" s="137"/>
      <c r="AK236" s="137"/>
      <c r="AL236" s="131"/>
      <c r="AM236" s="131"/>
      <c r="AN236" s="131"/>
    </row>
    <row r="237" spans="1:40" s="90" customFormat="1" x14ac:dyDescent="0.25">
      <c r="A237" s="136"/>
      <c r="B237" s="136"/>
      <c r="C237" s="136"/>
      <c r="D237" s="136"/>
      <c r="E237" s="136"/>
      <c r="F237" s="136"/>
      <c r="G237" s="136"/>
      <c r="H237" s="136"/>
      <c r="I237" s="136"/>
      <c r="J237" s="136"/>
      <c r="K237" s="136"/>
      <c r="L237" s="136"/>
      <c r="M237" s="136"/>
      <c r="N237" s="136"/>
      <c r="AJ237" s="137"/>
      <c r="AK237" s="137"/>
      <c r="AL237" s="131"/>
      <c r="AM237" s="131"/>
      <c r="AN237" s="131"/>
    </row>
    <row r="238" spans="1:40" s="90" customFormat="1" x14ac:dyDescent="0.25">
      <c r="A238" s="136"/>
      <c r="B238" s="136"/>
      <c r="C238" s="136"/>
      <c r="D238" s="136"/>
      <c r="E238" s="136"/>
      <c r="F238" s="136"/>
      <c r="G238" s="136"/>
      <c r="H238" s="136"/>
      <c r="I238" s="136"/>
      <c r="J238" s="136"/>
      <c r="K238" s="136"/>
      <c r="L238" s="136"/>
      <c r="M238" s="136"/>
      <c r="N238" s="136"/>
      <c r="AJ238" s="137"/>
      <c r="AK238" s="137"/>
      <c r="AL238" s="131"/>
      <c r="AM238" s="131"/>
      <c r="AN238" s="131"/>
    </row>
    <row r="239" spans="1:40" s="90" customFormat="1" x14ac:dyDescent="0.25">
      <c r="A239" s="136"/>
      <c r="B239" s="136"/>
      <c r="C239" s="136"/>
      <c r="D239" s="136"/>
      <c r="E239" s="136"/>
      <c r="F239" s="136"/>
      <c r="G239" s="136"/>
      <c r="H239" s="136"/>
      <c r="I239" s="136"/>
      <c r="J239" s="136"/>
      <c r="K239" s="136"/>
      <c r="L239" s="136"/>
      <c r="M239" s="136"/>
      <c r="N239" s="136"/>
      <c r="AJ239" s="137"/>
      <c r="AK239" s="137"/>
      <c r="AL239" s="131"/>
      <c r="AM239" s="131"/>
      <c r="AN239" s="131"/>
    </row>
    <row r="240" spans="1:40" s="90" customFormat="1" x14ac:dyDescent="0.25">
      <c r="A240" s="136"/>
      <c r="B240" s="136"/>
      <c r="C240" s="136"/>
      <c r="D240" s="136"/>
      <c r="E240" s="136"/>
      <c r="F240" s="136"/>
      <c r="G240" s="136"/>
      <c r="H240" s="136"/>
      <c r="I240" s="136"/>
      <c r="J240" s="136"/>
      <c r="K240" s="136"/>
      <c r="L240" s="136"/>
      <c r="M240" s="136"/>
      <c r="N240" s="136"/>
      <c r="AJ240" s="137"/>
      <c r="AK240" s="137"/>
      <c r="AL240" s="131"/>
      <c r="AM240" s="131"/>
      <c r="AN240" s="131"/>
    </row>
    <row r="241" spans="1:40" s="90" customFormat="1" x14ac:dyDescent="0.25">
      <c r="A241" s="136"/>
      <c r="B241" s="136"/>
      <c r="C241" s="136"/>
      <c r="D241" s="136"/>
      <c r="E241" s="136"/>
      <c r="F241" s="136"/>
      <c r="G241" s="136"/>
      <c r="H241" s="136"/>
      <c r="I241" s="136"/>
      <c r="J241" s="136"/>
      <c r="K241" s="136"/>
      <c r="L241" s="136"/>
      <c r="M241" s="136"/>
      <c r="N241" s="136"/>
      <c r="AJ241" s="137"/>
      <c r="AK241" s="137"/>
      <c r="AL241" s="131"/>
      <c r="AM241" s="131"/>
      <c r="AN241" s="131"/>
    </row>
    <row r="242" spans="1:40" s="90" customFormat="1" x14ac:dyDescent="0.25">
      <c r="A242" s="136"/>
      <c r="B242" s="136"/>
      <c r="C242" s="136"/>
      <c r="D242" s="136"/>
      <c r="E242" s="136"/>
      <c r="F242" s="136"/>
      <c r="G242" s="136"/>
      <c r="H242" s="136"/>
      <c r="I242" s="136"/>
      <c r="J242" s="136"/>
      <c r="K242" s="136"/>
      <c r="L242" s="136"/>
      <c r="M242" s="136"/>
      <c r="N242" s="136"/>
      <c r="AJ242" s="137"/>
      <c r="AK242" s="137"/>
      <c r="AL242" s="131"/>
      <c r="AM242" s="131"/>
      <c r="AN242" s="131"/>
    </row>
    <row r="243" spans="1:40" s="90" customFormat="1" x14ac:dyDescent="0.25">
      <c r="A243" s="136"/>
      <c r="B243" s="136"/>
      <c r="C243" s="136"/>
      <c r="D243" s="136"/>
      <c r="E243" s="136"/>
      <c r="F243" s="136"/>
      <c r="G243" s="136"/>
      <c r="H243" s="136"/>
      <c r="I243" s="136"/>
      <c r="J243" s="136"/>
      <c r="K243" s="136"/>
      <c r="L243" s="136"/>
      <c r="M243" s="136"/>
      <c r="N243" s="136"/>
      <c r="AJ243" s="137"/>
      <c r="AK243" s="137"/>
      <c r="AL243" s="131"/>
      <c r="AM243" s="131"/>
      <c r="AN243" s="131"/>
    </row>
    <row r="244" spans="1:40" s="90" customFormat="1" x14ac:dyDescent="0.25">
      <c r="A244" s="136"/>
      <c r="B244" s="136"/>
      <c r="C244" s="136"/>
      <c r="D244" s="136"/>
      <c r="E244" s="136"/>
      <c r="F244" s="136"/>
      <c r="G244" s="136"/>
      <c r="H244" s="136"/>
      <c r="I244" s="136"/>
      <c r="J244" s="136"/>
      <c r="K244" s="136"/>
      <c r="L244" s="136"/>
      <c r="M244" s="136"/>
      <c r="N244" s="136"/>
      <c r="AJ244" s="137"/>
      <c r="AK244" s="137"/>
      <c r="AL244" s="131"/>
      <c r="AM244" s="131"/>
      <c r="AN244" s="131"/>
    </row>
    <row r="245" spans="1:40" s="90" customFormat="1" x14ac:dyDescent="0.25">
      <c r="A245" s="136"/>
      <c r="B245" s="136"/>
      <c r="C245" s="136"/>
      <c r="D245" s="136"/>
      <c r="E245" s="136"/>
      <c r="F245" s="136"/>
      <c r="G245" s="136"/>
      <c r="H245" s="136"/>
      <c r="I245" s="136"/>
      <c r="J245" s="136"/>
      <c r="K245" s="136"/>
      <c r="L245" s="136"/>
      <c r="M245" s="136"/>
      <c r="N245" s="136"/>
      <c r="AJ245" s="137"/>
      <c r="AK245" s="137"/>
      <c r="AL245" s="131"/>
      <c r="AM245" s="131"/>
      <c r="AN245" s="131"/>
    </row>
    <row r="246" spans="1:40" s="90" customFormat="1" x14ac:dyDescent="0.25">
      <c r="A246" s="136"/>
      <c r="B246" s="136"/>
      <c r="C246" s="136"/>
      <c r="D246" s="136"/>
      <c r="E246" s="136"/>
      <c r="F246" s="136"/>
      <c r="G246" s="136"/>
      <c r="H246" s="136"/>
      <c r="I246" s="136"/>
      <c r="J246" s="136"/>
      <c r="K246" s="136"/>
      <c r="L246" s="136"/>
      <c r="M246" s="136"/>
      <c r="N246" s="136"/>
      <c r="AJ246" s="137"/>
      <c r="AK246" s="137"/>
      <c r="AL246" s="131"/>
      <c r="AM246" s="131"/>
      <c r="AN246" s="131"/>
    </row>
    <row r="247" spans="1:40" s="90" customFormat="1" x14ac:dyDescent="0.25">
      <c r="A247" s="136"/>
      <c r="B247" s="136"/>
      <c r="C247" s="136"/>
      <c r="D247" s="136"/>
      <c r="E247" s="136"/>
      <c r="F247" s="136"/>
      <c r="G247" s="136"/>
      <c r="H247" s="136"/>
      <c r="I247" s="136"/>
      <c r="J247" s="136"/>
      <c r="K247" s="136"/>
      <c r="L247" s="136"/>
      <c r="M247" s="136"/>
      <c r="N247" s="136"/>
      <c r="AJ247" s="137"/>
      <c r="AK247" s="137"/>
      <c r="AL247" s="131"/>
      <c r="AM247" s="131"/>
      <c r="AN247" s="131"/>
    </row>
    <row r="248" spans="1:40" s="90" customFormat="1" x14ac:dyDescent="0.25">
      <c r="A248" s="136"/>
      <c r="B248" s="136"/>
      <c r="C248" s="136"/>
      <c r="D248" s="136"/>
      <c r="E248" s="136"/>
      <c r="F248" s="136"/>
      <c r="G248" s="136"/>
      <c r="H248" s="136"/>
      <c r="I248" s="136"/>
      <c r="J248" s="136"/>
      <c r="K248" s="136"/>
      <c r="L248" s="136"/>
      <c r="M248" s="136"/>
      <c r="N248" s="136"/>
      <c r="AJ248" s="137"/>
      <c r="AK248" s="137"/>
      <c r="AL248" s="131"/>
      <c r="AM248" s="131"/>
      <c r="AN248" s="131"/>
    </row>
    <row r="249" spans="1:40" s="90" customFormat="1" x14ac:dyDescent="0.25">
      <c r="A249" s="136"/>
      <c r="B249" s="136"/>
      <c r="C249" s="136"/>
      <c r="D249" s="136"/>
      <c r="E249" s="136"/>
      <c r="F249" s="136"/>
      <c r="G249" s="136"/>
      <c r="H249" s="136"/>
      <c r="I249" s="136"/>
      <c r="J249" s="136"/>
      <c r="K249" s="136"/>
      <c r="L249" s="136"/>
      <c r="M249" s="136"/>
      <c r="N249" s="136"/>
      <c r="AJ249" s="137"/>
      <c r="AK249" s="137"/>
      <c r="AL249" s="131"/>
      <c r="AM249" s="131"/>
      <c r="AN249" s="131"/>
    </row>
    <row r="250" spans="1:40" s="90" customFormat="1" x14ac:dyDescent="0.25">
      <c r="A250" s="136"/>
      <c r="B250" s="136"/>
      <c r="C250" s="136"/>
      <c r="D250" s="136"/>
      <c r="E250" s="136"/>
      <c r="F250" s="136"/>
      <c r="G250" s="136"/>
      <c r="H250" s="136"/>
      <c r="I250" s="136"/>
      <c r="J250" s="136"/>
      <c r="K250" s="136"/>
      <c r="L250" s="136"/>
      <c r="M250" s="136"/>
      <c r="N250" s="136"/>
      <c r="AJ250" s="137"/>
      <c r="AK250" s="137"/>
      <c r="AL250" s="131"/>
      <c r="AM250" s="131"/>
      <c r="AN250" s="131"/>
    </row>
    <row r="251" spans="1:40" s="90" customFormat="1" x14ac:dyDescent="0.25">
      <c r="A251" s="136"/>
      <c r="B251" s="136"/>
      <c r="C251" s="136"/>
      <c r="D251" s="136"/>
      <c r="E251" s="136"/>
      <c r="F251" s="136"/>
      <c r="G251" s="136"/>
      <c r="H251" s="136"/>
      <c r="I251" s="136"/>
      <c r="J251" s="136"/>
      <c r="K251" s="136"/>
      <c r="L251" s="136"/>
      <c r="M251" s="136"/>
      <c r="N251" s="136"/>
      <c r="AJ251" s="137"/>
      <c r="AK251" s="137"/>
      <c r="AL251" s="131"/>
      <c r="AM251" s="131"/>
      <c r="AN251" s="131"/>
    </row>
    <row r="252" spans="1:40" s="90" customFormat="1" x14ac:dyDescent="0.25">
      <c r="A252" s="136"/>
      <c r="B252" s="136"/>
      <c r="C252" s="136"/>
      <c r="D252" s="136"/>
      <c r="E252" s="136"/>
      <c r="F252" s="136"/>
      <c r="G252" s="136"/>
      <c r="H252" s="136"/>
      <c r="I252" s="136"/>
      <c r="J252" s="136"/>
      <c r="K252" s="136"/>
      <c r="L252" s="136"/>
      <c r="M252" s="136"/>
      <c r="N252" s="136"/>
      <c r="AJ252" s="137"/>
      <c r="AK252" s="137"/>
      <c r="AL252" s="131"/>
      <c r="AM252" s="131"/>
      <c r="AN252" s="131"/>
    </row>
    <row r="253" spans="1:40" s="90" customFormat="1" x14ac:dyDescent="0.25">
      <c r="A253" s="136"/>
      <c r="B253" s="136"/>
      <c r="C253" s="136"/>
      <c r="D253" s="136"/>
      <c r="E253" s="136"/>
      <c r="F253" s="136"/>
      <c r="G253" s="136"/>
      <c r="H253" s="136"/>
      <c r="I253" s="136"/>
      <c r="J253" s="136"/>
      <c r="K253" s="136"/>
      <c r="L253" s="136"/>
      <c r="M253" s="136"/>
      <c r="N253" s="136"/>
      <c r="AJ253" s="137"/>
      <c r="AK253" s="137"/>
      <c r="AL253" s="131"/>
      <c r="AM253" s="131"/>
      <c r="AN253" s="131"/>
    </row>
    <row r="254" spans="1:40" s="90" customFormat="1" x14ac:dyDescent="0.25">
      <c r="A254" s="136"/>
      <c r="B254" s="136"/>
      <c r="C254" s="136"/>
      <c r="D254" s="136"/>
      <c r="E254" s="136"/>
      <c r="F254" s="136"/>
      <c r="G254" s="136"/>
      <c r="H254" s="136"/>
      <c r="I254" s="136"/>
      <c r="J254" s="136"/>
      <c r="K254" s="136"/>
      <c r="L254" s="136"/>
      <c r="M254" s="136"/>
      <c r="N254" s="136"/>
      <c r="AJ254" s="137"/>
      <c r="AK254" s="137"/>
      <c r="AL254" s="131"/>
      <c r="AM254" s="131"/>
      <c r="AN254" s="131"/>
    </row>
    <row r="255" spans="1:40" s="90" customFormat="1" x14ac:dyDescent="0.25">
      <c r="A255" s="136"/>
      <c r="B255" s="136"/>
      <c r="C255" s="136"/>
      <c r="D255" s="136"/>
      <c r="E255" s="136"/>
      <c r="F255" s="136"/>
      <c r="G255" s="136"/>
      <c r="H255" s="136"/>
      <c r="I255" s="136"/>
      <c r="J255" s="136"/>
      <c r="K255" s="136"/>
      <c r="L255" s="136"/>
      <c r="M255" s="136"/>
      <c r="N255" s="136"/>
      <c r="AJ255" s="137"/>
      <c r="AK255" s="137"/>
      <c r="AL255" s="131"/>
      <c r="AM255" s="131"/>
      <c r="AN255" s="131"/>
    </row>
    <row r="256" spans="1:40" s="90" customFormat="1" x14ac:dyDescent="0.25">
      <c r="A256" s="136"/>
      <c r="B256" s="136"/>
      <c r="C256" s="136"/>
      <c r="D256" s="136"/>
      <c r="E256" s="136"/>
      <c r="F256" s="136"/>
      <c r="G256" s="136"/>
      <c r="H256" s="136"/>
      <c r="I256" s="136"/>
      <c r="J256" s="136"/>
      <c r="K256" s="136"/>
      <c r="L256" s="136"/>
      <c r="M256" s="136"/>
      <c r="N256" s="136"/>
      <c r="AJ256" s="137"/>
      <c r="AK256" s="137"/>
      <c r="AL256" s="131"/>
      <c r="AM256" s="131"/>
      <c r="AN256" s="131"/>
    </row>
    <row r="257" spans="1:40" s="90" customFormat="1" x14ac:dyDescent="0.25">
      <c r="A257" s="136"/>
      <c r="B257" s="136"/>
      <c r="C257" s="136"/>
      <c r="D257" s="136"/>
      <c r="E257" s="136"/>
      <c r="F257" s="136"/>
      <c r="G257" s="136"/>
      <c r="H257" s="136"/>
      <c r="I257" s="136"/>
      <c r="J257" s="136"/>
      <c r="K257" s="136"/>
      <c r="L257" s="136"/>
      <c r="M257" s="136"/>
      <c r="N257" s="136"/>
      <c r="AJ257" s="137"/>
      <c r="AK257" s="137"/>
      <c r="AL257" s="131"/>
      <c r="AM257" s="131"/>
      <c r="AN257" s="131"/>
    </row>
    <row r="258" spans="1:40" s="90" customFormat="1" x14ac:dyDescent="0.25">
      <c r="A258" s="136"/>
      <c r="B258" s="136"/>
      <c r="C258" s="136"/>
      <c r="D258" s="136"/>
      <c r="E258" s="136"/>
      <c r="F258" s="136"/>
      <c r="G258" s="136"/>
      <c r="H258" s="136"/>
      <c r="I258" s="136"/>
      <c r="J258" s="136"/>
      <c r="K258" s="136"/>
      <c r="L258" s="136"/>
      <c r="M258" s="136"/>
      <c r="N258" s="136"/>
      <c r="AJ258" s="137"/>
      <c r="AK258" s="137"/>
      <c r="AL258" s="131"/>
      <c r="AM258" s="131"/>
      <c r="AN258" s="131"/>
    </row>
    <row r="259" spans="1:40" s="90" customFormat="1" x14ac:dyDescent="0.25">
      <c r="A259" s="136"/>
      <c r="B259" s="136"/>
      <c r="C259" s="136"/>
      <c r="D259" s="136"/>
      <c r="E259" s="136"/>
      <c r="F259" s="136"/>
      <c r="G259" s="136"/>
      <c r="H259" s="136"/>
      <c r="I259" s="136"/>
      <c r="J259" s="136"/>
      <c r="K259" s="136"/>
      <c r="L259" s="136"/>
      <c r="M259" s="136"/>
      <c r="N259" s="136"/>
      <c r="AJ259" s="137"/>
      <c r="AK259" s="137"/>
      <c r="AL259" s="131"/>
      <c r="AM259" s="131"/>
      <c r="AN259" s="131"/>
    </row>
    <row r="260" spans="1:40" s="90" customFormat="1" x14ac:dyDescent="0.25">
      <c r="A260" s="136"/>
      <c r="B260" s="136"/>
      <c r="C260" s="136"/>
      <c r="D260" s="136"/>
      <c r="E260" s="136"/>
      <c r="F260" s="136"/>
      <c r="G260" s="136"/>
      <c r="H260" s="136"/>
      <c r="I260" s="136"/>
      <c r="J260" s="136"/>
      <c r="K260" s="136"/>
      <c r="L260" s="136"/>
      <c r="M260" s="136"/>
      <c r="N260" s="136"/>
      <c r="AJ260" s="137"/>
      <c r="AK260" s="137"/>
      <c r="AL260" s="131"/>
      <c r="AM260" s="131"/>
      <c r="AN260" s="131"/>
    </row>
    <row r="261" spans="1:40" s="90" customFormat="1" x14ac:dyDescent="0.25">
      <c r="A261" s="136"/>
      <c r="B261" s="136"/>
      <c r="C261" s="136"/>
      <c r="D261" s="136"/>
      <c r="E261" s="136"/>
      <c r="F261" s="136"/>
      <c r="G261" s="136"/>
      <c r="H261" s="136"/>
      <c r="I261" s="136"/>
      <c r="J261" s="136"/>
      <c r="K261" s="136"/>
      <c r="L261" s="136"/>
      <c r="M261" s="136"/>
      <c r="N261" s="136"/>
      <c r="AJ261" s="137"/>
      <c r="AK261" s="137"/>
      <c r="AL261" s="131"/>
      <c r="AM261" s="131"/>
      <c r="AN261" s="131"/>
    </row>
    <row r="262" spans="1:40" s="90" customFormat="1" x14ac:dyDescent="0.25">
      <c r="A262" s="136"/>
      <c r="B262" s="136"/>
      <c r="C262" s="136"/>
      <c r="D262" s="136"/>
      <c r="E262" s="136"/>
      <c r="F262" s="136"/>
      <c r="G262" s="136"/>
      <c r="H262" s="136"/>
      <c r="I262" s="136"/>
      <c r="J262" s="136"/>
      <c r="K262" s="136"/>
      <c r="L262" s="136"/>
      <c r="M262" s="136"/>
      <c r="N262" s="136"/>
      <c r="AJ262" s="137"/>
      <c r="AK262" s="137"/>
      <c r="AL262" s="131"/>
      <c r="AM262" s="131"/>
      <c r="AN262" s="131"/>
    </row>
    <row r="263" spans="1:40" s="90" customFormat="1" x14ac:dyDescent="0.25">
      <c r="A263" s="136"/>
      <c r="B263" s="136"/>
      <c r="C263" s="136"/>
      <c r="D263" s="136"/>
      <c r="E263" s="136"/>
      <c r="F263" s="136"/>
      <c r="G263" s="136"/>
      <c r="H263" s="136"/>
      <c r="I263" s="136"/>
      <c r="J263" s="136"/>
      <c r="K263" s="136"/>
      <c r="L263" s="136"/>
      <c r="M263" s="136"/>
      <c r="N263" s="136"/>
      <c r="AJ263" s="137"/>
      <c r="AK263" s="137"/>
      <c r="AL263" s="131"/>
      <c r="AM263" s="131"/>
      <c r="AN263" s="131"/>
    </row>
    <row r="264" spans="1:40" s="90" customFormat="1" x14ac:dyDescent="0.25">
      <c r="A264" s="136"/>
      <c r="B264" s="136"/>
      <c r="C264" s="136"/>
      <c r="D264" s="136"/>
      <c r="E264" s="136"/>
      <c r="F264" s="136"/>
      <c r="G264" s="136"/>
      <c r="H264" s="136"/>
      <c r="I264" s="136"/>
      <c r="J264" s="136"/>
      <c r="K264" s="136"/>
      <c r="L264" s="136"/>
      <c r="M264" s="136"/>
      <c r="N264" s="136"/>
      <c r="AJ264" s="137"/>
      <c r="AK264" s="137"/>
      <c r="AL264" s="131"/>
      <c r="AM264" s="131"/>
      <c r="AN264" s="131"/>
    </row>
    <row r="265" spans="1:40" s="90" customFormat="1" x14ac:dyDescent="0.25">
      <c r="A265" s="136"/>
      <c r="B265" s="136"/>
      <c r="C265" s="136"/>
      <c r="D265" s="136"/>
      <c r="E265" s="136"/>
      <c r="F265" s="136"/>
      <c r="G265" s="136"/>
      <c r="H265" s="136"/>
      <c r="I265" s="136"/>
      <c r="J265" s="136"/>
      <c r="K265" s="136"/>
      <c r="L265" s="136"/>
      <c r="M265" s="136"/>
      <c r="N265" s="136"/>
      <c r="AJ265" s="137"/>
      <c r="AK265" s="137"/>
      <c r="AL265" s="131"/>
      <c r="AM265" s="131"/>
      <c r="AN265" s="131"/>
    </row>
    <row r="266" spans="1:40" s="90" customFormat="1" x14ac:dyDescent="0.25">
      <c r="A266" s="136"/>
      <c r="B266" s="136"/>
      <c r="C266" s="136"/>
      <c r="D266" s="136"/>
      <c r="E266" s="136"/>
      <c r="F266" s="136"/>
      <c r="G266" s="136"/>
      <c r="H266" s="136"/>
      <c r="I266" s="136"/>
      <c r="J266" s="136"/>
      <c r="K266" s="136"/>
      <c r="L266" s="136"/>
      <c r="M266" s="136"/>
      <c r="N266" s="136"/>
      <c r="AJ266" s="137"/>
      <c r="AK266" s="137"/>
      <c r="AL266" s="131"/>
      <c r="AM266" s="131"/>
      <c r="AN266" s="131"/>
    </row>
    <row r="267" spans="1:40" s="90" customFormat="1" x14ac:dyDescent="0.25">
      <c r="A267" s="136"/>
      <c r="B267" s="136"/>
      <c r="C267" s="136"/>
      <c r="D267" s="136"/>
      <c r="E267" s="136"/>
      <c r="F267" s="136"/>
      <c r="G267" s="136"/>
      <c r="H267" s="136"/>
      <c r="I267" s="136"/>
      <c r="J267" s="136"/>
      <c r="K267" s="136"/>
      <c r="L267" s="136"/>
      <c r="M267" s="136"/>
      <c r="N267" s="136"/>
      <c r="AJ267" s="137"/>
      <c r="AK267" s="137"/>
      <c r="AL267" s="131"/>
      <c r="AM267" s="131"/>
      <c r="AN267" s="131"/>
    </row>
    <row r="268" spans="1:40" s="90" customFormat="1" x14ac:dyDescent="0.25">
      <c r="A268" s="136"/>
      <c r="B268" s="136"/>
      <c r="C268" s="136"/>
      <c r="D268" s="136"/>
      <c r="E268" s="136"/>
      <c r="F268" s="136"/>
      <c r="G268" s="136"/>
      <c r="H268" s="136"/>
      <c r="I268" s="136"/>
      <c r="J268" s="136"/>
      <c r="K268" s="136"/>
      <c r="L268" s="136"/>
      <c r="M268" s="136"/>
      <c r="N268" s="136"/>
      <c r="AJ268" s="137"/>
      <c r="AK268" s="137"/>
      <c r="AL268" s="131"/>
      <c r="AM268" s="131"/>
      <c r="AN268" s="131"/>
    </row>
    <row r="269" spans="1:40" s="90" customFormat="1" x14ac:dyDescent="0.25">
      <c r="A269" s="136"/>
      <c r="B269" s="136"/>
      <c r="C269" s="136"/>
      <c r="D269" s="136"/>
      <c r="E269" s="136"/>
      <c r="F269" s="136"/>
      <c r="G269" s="136"/>
      <c r="H269" s="136"/>
      <c r="I269" s="136"/>
      <c r="J269" s="136"/>
      <c r="K269" s="136"/>
      <c r="L269" s="136"/>
      <c r="M269" s="136"/>
      <c r="N269" s="136"/>
      <c r="AJ269" s="137"/>
      <c r="AK269" s="137"/>
      <c r="AL269" s="131"/>
      <c r="AM269" s="131"/>
      <c r="AN269" s="131"/>
    </row>
    <row r="270" spans="1:40" s="90" customFormat="1" x14ac:dyDescent="0.25">
      <c r="A270" s="136"/>
      <c r="B270" s="136"/>
      <c r="C270" s="136"/>
      <c r="D270" s="136"/>
      <c r="E270" s="136"/>
      <c r="F270" s="136"/>
      <c r="G270" s="136"/>
      <c r="H270" s="136"/>
      <c r="I270" s="136"/>
      <c r="J270" s="136"/>
      <c r="K270" s="136"/>
      <c r="L270" s="136"/>
      <c r="M270" s="136"/>
      <c r="N270" s="136"/>
      <c r="AJ270" s="137"/>
      <c r="AK270" s="137"/>
      <c r="AL270" s="131"/>
      <c r="AM270" s="131"/>
      <c r="AN270" s="131"/>
    </row>
    <row r="271" spans="1:40" s="90" customFormat="1" x14ac:dyDescent="0.25">
      <c r="A271" s="136"/>
      <c r="B271" s="136"/>
      <c r="C271" s="136"/>
      <c r="D271" s="136"/>
      <c r="E271" s="136"/>
      <c r="F271" s="136"/>
      <c r="G271" s="136"/>
      <c r="H271" s="136"/>
      <c r="I271" s="136"/>
      <c r="J271" s="136"/>
      <c r="K271" s="136"/>
      <c r="L271" s="136"/>
      <c r="M271" s="136"/>
      <c r="N271" s="136"/>
      <c r="AJ271" s="137"/>
      <c r="AK271" s="137"/>
      <c r="AL271" s="131"/>
      <c r="AM271" s="131"/>
      <c r="AN271" s="131"/>
    </row>
    <row r="272" spans="1:40" s="90" customFormat="1" x14ac:dyDescent="0.25">
      <c r="A272" s="136"/>
      <c r="B272" s="136"/>
      <c r="C272" s="136"/>
      <c r="D272" s="136"/>
      <c r="E272" s="136"/>
      <c r="F272" s="136"/>
      <c r="G272" s="136"/>
      <c r="H272" s="136"/>
      <c r="I272" s="136"/>
      <c r="J272" s="136"/>
      <c r="K272" s="136"/>
      <c r="L272" s="136"/>
      <c r="M272" s="136"/>
      <c r="N272" s="136"/>
      <c r="AJ272" s="137"/>
      <c r="AK272" s="137"/>
      <c r="AL272" s="131"/>
      <c r="AM272" s="131"/>
      <c r="AN272" s="131"/>
    </row>
    <row r="273" spans="1:40" s="90" customFormat="1" x14ac:dyDescent="0.25">
      <c r="A273" s="136"/>
      <c r="B273" s="136"/>
      <c r="C273" s="136"/>
      <c r="D273" s="136"/>
      <c r="E273" s="136"/>
      <c r="F273" s="136"/>
      <c r="G273" s="136"/>
      <c r="H273" s="136"/>
      <c r="I273" s="136"/>
      <c r="J273" s="136"/>
      <c r="K273" s="136"/>
      <c r="L273" s="136"/>
      <c r="M273" s="136"/>
      <c r="N273" s="136"/>
      <c r="AJ273" s="137"/>
      <c r="AK273" s="137"/>
      <c r="AL273" s="131"/>
      <c r="AM273" s="131"/>
      <c r="AN273" s="131"/>
    </row>
    <row r="274" spans="1:40" s="90" customFormat="1" x14ac:dyDescent="0.25">
      <c r="A274" s="136"/>
      <c r="B274" s="136"/>
      <c r="C274" s="136"/>
      <c r="D274" s="136"/>
      <c r="E274" s="136"/>
      <c r="F274" s="136"/>
      <c r="G274" s="136"/>
      <c r="H274" s="136"/>
      <c r="I274" s="136"/>
      <c r="J274" s="136"/>
      <c r="K274" s="136"/>
      <c r="L274" s="136"/>
      <c r="M274" s="136"/>
      <c r="N274" s="136"/>
      <c r="AJ274" s="137"/>
      <c r="AK274" s="137"/>
      <c r="AL274" s="131"/>
      <c r="AM274" s="131"/>
      <c r="AN274" s="131"/>
    </row>
    <row r="275" spans="1:40" s="90" customFormat="1" x14ac:dyDescent="0.25">
      <c r="A275" s="136"/>
      <c r="B275" s="136"/>
      <c r="C275" s="136"/>
      <c r="D275" s="136"/>
      <c r="E275" s="136"/>
      <c r="F275" s="136"/>
      <c r="G275" s="136"/>
      <c r="H275" s="136"/>
      <c r="I275" s="136"/>
      <c r="J275" s="136"/>
      <c r="K275" s="136"/>
      <c r="L275" s="136"/>
      <c r="M275" s="136"/>
      <c r="N275" s="136"/>
      <c r="AJ275" s="137"/>
      <c r="AK275" s="137"/>
      <c r="AL275" s="131"/>
      <c r="AM275" s="131"/>
      <c r="AN275" s="131"/>
    </row>
    <row r="276" spans="1:40" s="90" customFormat="1" x14ac:dyDescent="0.25">
      <c r="A276" s="136"/>
      <c r="B276" s="136"/>
      <c r="C276" s="136"/>
      <c r="D276" s="136"/>
      <c r="E276" s="136"/>
      <c r="F276" s="136"/>
      <c r="G276" s="136"/>
      <c r="H276" s="136"/>
      <c r="I276" s="136"/>
      <c r="J276" s="136"/>
      <c r="K276" s="136"/>
      <c r="L276" s="136"/>
      <c r="M276" s="136"/>
      <c r="N276" s="136"/>
      <c r="AJ276" s="137"/>
      <c r="AK276" s="137"/>
      <c r="AL276" s="131"/>
      <c r="AM276" s="131"/>
      <c r="AN276" s="131"/>
    </row>
    <row r="277" spans="1:40" s="90" customFormat="1" x14ac:dyDescent="0.25">
      <c r="A277" s="136"/>
      <c r="B277" s="136"/>
      <c r="C277" s="136"/>
      <c r="D277" s="136"/>
      <c r="E277" s="136"/>
      <c r="F277" s="136"/>
      <c r="G277" s="136"/>
      <c r="H277" s="136"/>
      <c r="I277" s="136"/>
      <c r="J277" s="136"/>
      <c r="K277" s="136"/>
      <c r="L277" s="136"/>
      <c r="M277" s="136"/>
      <c r="N277" s="136"/>
      <c r="AJ277" s="137"/>
      <c r="AK277" s="137"/>
      <c r="AL277" s="131"/>
      <c r="AM277" s="131"/>
      <c r="AN277" s="131"/>
    </row>
    <row r="278" spans="1:40" s="90" customFormat="1" x14ac:dyDescent="0.25">
      <c r="A278" s="136"/>
      <c r="B278" s="136"/>
      <c r="C278" s="136"/>
      <c r="D278" s="136"/>
      <c r="E278" s="136"/>
      <c r="F278" s="136"/>
      <c r="G278" s="136"/>
      <c r="H278" s="136"/>
      <c r="I278" s="136"/>
      <c r="J278" s="136"/>
      <c r="K278" s="136"/>
      <c r="L278" s="136"/>
      <c r="M278" s="136"/>
      <c r="N278" s="136"/>
      <c r="AJ278" s="137"/>
      <c r="AK278" s="137"/>
      <c r="AL278" s="131"/>
      <c r="AM278" s="131"/>
      <c r="AN278" s="131"/>
    </row>
    <row r="279" spans="1:40" s="90" customFormat="1" x14ac:dyDescent="0.25">
      <c r="A279" s="136"/>
      <c r="B279" s="136"/>
      <c r="C279" s="136"/>
      <c r="D279" s="136"/>
      <c r="E279" s="136"/>
      <c r="F279" s="136"/>
      <c r="G279" s="136"/>
      <c r="H279" s="136"/>
      <c r="I279" s="136"/>
      <c r="J279" s="136"/>
      <c r="K279" s="136"/>
      <c r="L279" s="136"/>
      <c r="M279" s="136"/>
      <c r="N279" s="136"/>
      <c r="AJ279" s="137"/>
      <c r="AK279" s="137"/>
      <c r="AL279" s="131"/>
      <c r="AM279" s="131"/>
      <c r="AN279" s="131"/>
    </row>
    <row r="280" spans="1:40" s="90" customFormat="1" x14ac:dyDescent="0.25">
      <c r="A280" s="136"/>
      <c r="B280" s="136"/>
      <c r="C280" s="136"/>
      <c r="D280" s="136"/>
      <c r="E280" s="136"/>
      <c r="F280" s="136"/>
      <c r="G280" s="136"/>
      <c r="H280" s="136"/>
      <c r="I280" s="136"/>
      <c r="J280" s="136"/>
      <c r="K280" s="136"/>
      <c r="L280" s="136"/>
      <c r="M280" s="136"/>
      <c r="N280" s="136"/>
      <c r="AJ280" s="137"/>
      <c r="AK280" s="137"/>
      <c r="AL280" s="131"/>
      <c r="AM280" s="131"/>
      <c r="AN280" s="131"/>
    </row>
    <row r="281" spans="1:40" s="90" customFormat="1" x14ac:dyDescent="0.25">
      <c r="A281" s="136"/>
      <c r="B281" s="136"/>
      <c r="C281" s="136"/>
      <c r="D281" s="136"/>
      <c r="E281" s="136"/>
      <c r="F281" s="136"/>
      <c r="G281" s="136"/>
      <c r="H281" s="136"/>
      <c r="I281" s="136"/>
      <c r="J281" s="136"/>
      <c r="K281" s="136"/>
      <c r="L281" s="136"/>
      <c r="M281" s="136"/>
      <c r="N281" s="136"/>
      <c r="AJ281" s="137"/>
      <c r="AK281" s="137"/>
      <c r="AL281" s="131"/>
      <c r="AM281" s="131"/>
      <c r="AN281" s="131"/>
    </row>
    <row r="282" spans="1:40" s="90" customFormat="1" x14ac:dyDescent="0.25">
      <c r="A282" s="136"/>
      <c r="B282" s="136"/>
      <c r="C282" s="136"/>
      <c r="D282" s="136"/>
      <c r="E282" s="136"/>
      <c r="F282" s="136"/>
      <c r="G282" s="136"/>
      <c r="H282" s="136"/>
      <c r="I282" s="136"/>
      <c r="J282" s="136"/>
      <c r="K282" s="136"/>
      <c r="L282" s="136"/>
      <c r="M282" s="136"/>
      <c r="N282" s="136"/>
      <c r="AJ282" s="137"/>
      <c r="AK282" s="137"/>
      <c r="AL282" s="131"/>
      <c r="AM282" s="131"/>
      <c r="AN282" s="131"/>
    </row>
    <row r="283" spans="1:40" s="90" customFormat="1" x14ac:dyDescent="0.25">
      <c r="A283" s="136"/>
      <c r="B283" s="136"/>
      <c r="C283" s="136"/>
      <c r="D283" s="136"/>
      <c r="E283" s="136"/>
      <c r="F283" s="136"/>
      <c r="G283" s="136"/>
      <c r="H283" s="136"/>
      <c r="I283" s="136"/>
      <c r="J283" s="136"/>
      <c r="K283" s="136"/>
      <c r="L283" s="136"/>
      <c r="M283" s="136"/>
      <c r="N283" s="136"/>
      <c r="AJ283" s="137"/>
      <c r="AK283" s="137"/>
      <c r="AL283" s="131"/>
      <c r="AM283" s="131"/>
      <c r="AN283" s="131"/>
    </row>
    <row r="284" spans="1:40" s="90" customFormat="1" x14ac:dyDescent="0.25">
      <c r="A284" s="136"/>
      <c r="B284" s="136"/>
      <c r="C284" s="136"/>
      <c r="D284" s="136"/>
      <c r="E284" s="136"/>
      <c r="F284" s="136"/>
      <c r="G284" s="136"/>
      <c r="H284" s="136"/>
      <c r="I284" s="136"/>
      <c r="J284" s="136"/>
      <c r="K284" s="136"/>
      <c r="L284" s="136"/>
      <c r="M284" s="136"/>
      <c r="N284" s="136"/>
      <c r="AJ284" s="137"/>
      <c r="AK284" s="137"/>
      <c r="AL284" s="131"/>
      <c r="AM284" s="131"/>
      <c r="AN284" s="131"/>
    </row>
    <row r="285" spans="1:40" s="90" customFormat="1" x14ac:dyDescent="0.25">
      <c r="A285" s="136"/>
      <c r="B285" s="136"/>
      <c r="C285" s="136"/>
      <c r="D285" s="136"/>
      <c r="E285" s="136"/>
      <c r="F285" s="136"/>
      <c r="G285" s="136"/>
      <c r="H285" s="136"/>
      <c r="I285" s="136"/>
      <c r="J285" s="136"/>
      <c r="K285" s="136"/>
      <c r="L285" s="136"/>
      <c r="M285" s="136"/>
      <c r="N285" s="136"/>
      <c r="AJ285" s="137"/>
      <c r="AK285" s="137"/>
      <c r="AL285" s="131"/>
      <c r="AM285" s="131"/>
      <c r="AN285" s="131"/>
    </row>
    <row r="286" spans="1:40" s="90" customFormat="1" x14ac:dyDescent="0.25">
      <c r="A286" s="136"/>
      <c r="B286" s="136"/>
      <c r="C286" s="136"/>
      <c r="D286" s="136"/>
      <c r="E286" s="136"/>
      <c r="F286" s="136"/>
      <c r="G286" s="136"/>
      <c r="H286" s="136"/>
      <c r="I286" s="136"/>
      <c r="J286" s="136"/>
      <c r="K286" s="136"/>
      <c r="L286" s="136"/>
      <c r="M286" s="136"/>
      <c r="N286" s="136"/>
      <c r="AJ286" s="137"/>
      <c r="AK286" s="137"/>
      <c r="AL286" s="131"/>
      <c r="AM286" s="131"/>
      <c r="AN286" s="131"/>
    </row>
    <row r="287" spans="1:40" s="90" customFormat="1" x14ac:dyDescent="0.25">
      <c r="A287" s="136"/>
      <c r="B287" s="136"/>
      <c r="C287" s="136"/>
      <c r="D287" s="136"/>
      <c r="E287" s="136"/>
      <c r="F287" s="136"/>
      <c r="G287" s="136"/>
      <c r="H287" s="136"/>
      <c r="I287" s="136"/>
      <c r="J287" s="136"/>
      <c r="K287" s="136"/>
      <c r="L287" s="136"/>
      <c r="M287" s="136"/>
      <c r="N287" s="136"/>
      <c r="AJ287" s="137"/>
      <c r="AK287" s="137"/>
      <c r="AL287" s="131"/>
      <c r="AM287" s="131"/>
      <c r="AN287" s="131"/>
    </row>
    <row r="288" spans="1:40" s="90" customFormat="1" x14ac:dyDescent="0.25">
      <c r="A288" s="136"/>
      <c r="B288" s="136"/>
      <c r="C288" s="136"/>
      <c r="D288" s="136"/>
      <c r="E288" s="136"/>
      <c r="F288" s="136"/>
      <c r="G288" s="136"/>
      <c r="H288" s="136"/>
      <c r="I288" s="136"/>
      <c r="J288" s="136"/>
      <c r="K288" s="136"/>
      <c r="L288" s="136"/>
      <c r="M288" s="136"/>
      <c r="N288" s="136"/>
      <c r="AJ288" s="137"/>
      <c r="AK288" s="137"/>
      <c r="AL288" s="131"/>
      <c r="AM288" s="131"/>
      <c r="AN288" s="131"/>
    </row>
    <row r="289" spans="1:40" s="90" customFormat="1" x14ac:dyDescent="0.25">
      <c r="A289" s="136"/>
      <c r="B289" s="136"/>
      <c r="C289" s="136"/>
      <c r="D289" s="136"/>
      <c r="E289" s="136"/>
      <c r="F289" s="136"/>
      <c r="G289" s="136"/>
      <c r="H289" s="136"/>
      <c r="I289" s="136"/>
      <c r="J289" s="136"/>
      <c r="K289" s="136"/>
      <c r="L289" s="136"/>
      <c r="M289" s="136"/>
      <c r="N289" s="136"/>
      <c r="AJ289" s="137"/>
      <c r="AK289" s="137"/>
      <c r="AL289" s="131"/>
      <c r="AM289" s="131"/>
      <c r="AN289" s="131"/>
    </row>
    <row r="290" spans="1:40" s="90" customFormat="1" x14ac:dyDescent="0.25">
      <c r="A290" s="136"/>
      <c r="B290" s="136"/>
      <c r="C290" s="136"/>
      <c r="D290" s="136"/>
      <c r="E290" s="136"/>
      <c r="F290" s="136"/>
      <c r="G290" s="136"/>
      <c r="H290" s="136"/>
      <c r="I290" s="136"/>
      <c r="J290" s="136"/>
      <c r="K290" s="136"/>
      <c r="L290" s="136"/>
      <c r="M290" s="136"/>
      <c r="N290" s="136"/>
      <c r="AJ290" s="137"/>
      <c r="AK290" s="137"/>
      <c r="AL290" s="131"/>
      <c r="AM290" s="131"/>
      <c r="AN290" s="131"/>
    </row>
    <row r="291" spans="1:40" s="90" customFormat="1" x14ac:dyDescent="0.25">
      <c r="A291" s="136"/>
      <c r="B291" s="136"/>
      <c r="C291" s="136"/>
      <c r="D291" s="136"/>
      <c r="E291" s="136"/>
      <c r="F291" s="136"/>
      <c r="G291" s="136"/>
      <c r="H291" s="136"/>
      <c r="I291" s="136"/>
      <c r="J291" s="136"/>
      <c r="K291" s="136"/>
      <c r="L291" s="136"/>
      <c r="M291" s="136"/>
      <c r="N291" s="136"/>
      <c r="AJ291" s="137"/>
      <c r="AK291" s="137"/>
      <c r="AL291" s="131"/>
      <c r="AM291" s="131"/>
      <c r="AN291" s="131"/>
    </row>
    <row r="292" spans="1:40" s="90" customFormat="1" x14ac:dyDescent="0.25">
      <c r="A292" s="136"/>
      <c r="B292" s="136"/>
      <c r="C292" s="136"/>
      <c r="D292" s="136"/>
      <c r="E292" s="136"/>
      <c r="F292" s="136"/>
      <c r="G292" s="136"/>
      <c r="H292" s="136"/>
      <c r="I292" s="136"/>
      <c r="J292" s="136"/>
      <c r="K292" s="136"/>
      <c r="L292" s="136"/>
      <c r="M292" s="136"/>
      <c r="N292" s="136"/>
      <c r="AJ292" s="137"/>
      <c r="AK292" s="137"/>
      <c r="AL292" s="131"/>
      <c r="AM292" s="131"/>
      <c r="AN292" s="131"/>
    </row>
    <row r="293" spans="1:40" s="90" customFormat="1" x14ac:dyDescent="0.25">
      <c r="A293" s="136"/>
      <c r="B293" s="136"/>
      <c r="C293" s="136"/>
      <c r="D293" s="136"/>
      <c r="E293" s="136"/>
      <c r="F293" s="136"/>
      <c r="G293" s="136"/>
      <c r="H293" s="136"/>
      <c r="I293" s="136"/>
      <c r="J293" s="136"/>
      <c r="K293" s="136"/>
      <c r="L293" s="136"/>
      <c r="M293" s="136"/>
      <c r="N293" s="136"/>
      <c r="AJ293" s="137"/>
      <c r="AK293" s="137"/>
      <c r="AL293" s="131"/>
      <c r="AM293" s="131"/>
      <c r="AN293" s="131"/>
    </row>
    <row r="294" spans="1:40" s="90" customFormat="1" x14ac:dyDescent="0.25">
      <c r="A294" s="136"/>
      <c r="B294" s="136"/>
      <c r="C294" s="136"/>
      <c r="D294" s="136"/>
      <c r="E294" s="136"/>
      <c r="F294" s="136"/>
      <c r="G294" s="136"/>
      <c r="H294" s="136"/>
      <c r="I294" s="136"/>
      <c r="J294" s="136"/>
      <c r="K294" s="136"/>
      <c r="L294" s="136"/>
      <c r="M294" s="136"/>
      <c r="N294" s="136"/>
      <c r="AJ294" s="137"/>
      <c r="AK294" s="137"/>
      <c r="AL294" s="131"/>
      <c r="AM294" s="131"/>
      <c r="AN294" s="131"/>
    </row>
    <row r="295" spans="1:40" s="90" customFormat="1" x14ac:dyDescent="0.25">
      <c r="A295" s="136"/>
      <c r="B295" s="136"/>
      <c r="C295" s="136"/>
      <c r="D295" s="136"/>
      <c r="E295" s="136"/>
      <c r="F295" s="136"/>
      <c r="G295" s="136"/>
      <c r="H295" s="136"/>
      <c r="I295" s="136"/>
      <c r="J295" s="136"/>
      <c r="K295" s="136"/>
      <c r="L295" s="136"/>
      <c r="M295" s="136"/>
      <c r="N295" s="136"/>
      <c r="AJ295" s="137"/>
      <c r="AK295" s="137"/>
      <c r="AL295" s="131"/>
      <c r="AM295" s="131"/>
      <c r="AN295" s="131"/>
    </row>
    <row r="296" spans="1:40" s="90" customFormat="1" x14ac:dyDescent="0.25">
      <c r="A296" s="136"/>
      <c r="B296" s="136"/>
      <c r="C296" s="136"/>
      <c r="D296" s="136"/>
      <c r="E296" s="136"/>
      <c r="F296" s="136"/>
      <c r="G296" s="136"/>
      <c r="H296" s="136"/>
      <c r="I296" s="136"/>
      <c r="J296" s="136"/>
      <c r="K296" s="136"/>
      <c r="L296" s="136"/>
      <c r="M296" s="136"/>
      <c r="N296" s="136"/>
      <c r="AJ296" s="137"/>
      <c r="AK296" s="137"/>
      <c r="AL296" s="131"/>
      <c r="AM296" s="131"/>
      <c r="AN296" s="131"/>
    </row>
    <row r="297" spans="1:40" s="90" customFormat="1" x14ac:dyDescent="0.25">
      <c r="A297" s="136"/>
      <c r="B297" s="136"/>
      <c r="C297" s="136"/>
      <c r="D297" s="136"/>
      <c r="E297" s="136"/>
      <c r="F297" s="136"/>
      <c r="G297" s="136"/>
      <c r="H297" s="136"/>
      <c r="I297" s="136"/>
      <c r="J297" s="136"/>
      <c r="K297" s="136"/>
      <c r="L297" s="136"/>
      <c r="M297" s="136"/>
      <c r="N297" s="136"/>
      <c r="AJ297" s="137"/>
      <c r="AK297" s="137"/>
      <c r="AL297" s="131"/>
      <c r="AM297" s="131"/>
      <c r="AN297" s="131"/>
    </row>
    <row r="298" spans="1:40" s="90" customFormat="1" x14ac:dyDescent="0.25">
      <c r="A298" s="136"/>
      <c r="B298" s="136"/>
      <c r="C298" s="136"/>
      <c r="D298" s="136"/>
      <c r="E298" s="136"/>
      <c r="F298" s="136"/>
      <c r="G298" s="136"/>
      <c r="H298" s="136"/>
      <c r="I298" s="136"/>
      <c r="J298" s="136"/>
      <c r="K298" s="136"/>
      <c r="L298" s="136"/>
      <c r="M298" s="136"/>
      <c r="N298" s="136"/>
      <c r="AJ298" s="137"/>
      <c r="AK298" s="137"/>
      <c r="AL298" s="131"/>
      <c r="AM298" s="131"/>
      <c r="AN298" s="131"/>
    </row>
    <row r="299" spans="1:40" s="90" customFormat="1" x14ac:dyDescent="0.25">
      <c r="A299" s="136"/>
      <c r="B299" s="136"/>
      <c r="C299" s="136"/>
      <c r="D299" s="136"/>
      <c r="E299" s="136"/>
      <c r="F299" s="136"/>
      <c r="G299" s="136"/>
      <c r="H299" s="136"/>
      <c r="I299" s="136"/>
      <c r="J299" s="136"/>
      <c r="K299" s="136"/>
      <c r="L299" s="136"/>
      <c r="M299" s="136"/>
      <c r="N299" s="136"/>
      <c r="AJ299" s="137"/>
      <c r="AK299" s="137"/>
      <c r="AL299" s="131"/>
      <c r="AM299" s="131"/>
      <c r="AN299" s="131"/>
    </row>
    <row r="300" spans="1:40" s="90" customFormat="1" x14ac:dyDescent="0.25">
      <c r="A300" s="136"/>
      <c r="B300" s="136"/>
      <c r="C300" s="136"/>
      <c r="D300" s="136"/>
      <c r="E300" s="136"/>
      <c r="F300" s="136"/>
      <c r="G300" s="136"/>
      <c r="H300" s="136"/>
      <c r="I300" s="136"/>
      <c r="J300" s="136"/>
      <c r="K300" s="136"/>
      <c r="L300" s="136"/>
      <c r="M300" s="136"/>
      <c r="N300" s="136"/>
      <c r="AJ300" s="137"/>
      <c r="AK300" s="137"/>
      <c r="AL300" s="131"/>
      <c r="AM300" s="131"/>
      <c r="AN300" s="131"/>
    </row>
    <row r="301" spans="1:40" s="90" customFormat="1" x14ac:dyDescent="0.25">
      <c r="A301" s="136"/>
      <c r="B301" s="136"/>
      <c r="C301" s="136"/>
      <c r="D301" s="136"/>
      <c r="E301" s="136"/>
      <c r="F301" s="136"/>
      <c r="G301" s="136"/>
      <c r="H301" s="136"/>
      <c r="I301" s="136"/>
      <c r="J301" s="136"/>
      <c r="K301" s="136"/>
      <c r="L301" s="136"/>
      <c r="M301" s="136"/>
      <c r="N301" s="136"/>
      <c r="AJ301" s="137"/>
      <c r="AK301" s="137"/>
      <c r="AL301" s="131"/>
      <c r="AM301" s="131"/>
      <c r="AN301" s="131"/>
    </row>
    <row r="302" spans="1:40" s="90" customFormat="1" x14ac:dyDescent="0.25">
      <c r="A302" s="136"/>
      <c r="B302" s="136"/>
      <c r="C302" s="136"/>
      <c r="D302" s="136"/>
      <c r="E302" s="136"/>
      <c r="F302" s="136"/>
      <c r="G302" s="136"/>
      <c r="H302" s="136"/>
      <c r="I302" s="136"/>
      <c r="J302" s="136"/>
      <c r="K302" s="136"/>
      <c r="L302" s="136"/>
      <c r="M302" s="136"/>
      <c r="N302" s="136"/>
      <c r="AJ302" s="137"/>
      <c r="AK302" s="137"/>
      <c r="AL302" s="131"/>
      <c r="AM302" s="131"/>
      <c r="AN302" s="131"/>
    </row>
    <row r="303" spans="1:40" s="90" customFormat="1" x14ac:dyDescent="0.25">
      <c r="A303" s="136"/>
      <c r="B303" s="136"/>
      <c r="C303" s="136"/>
      <c r="D303" s="136"/>
      <c r="E303" s="136"/>
      <c r="F303" s="136"/>
      <c r="G303" s="136"/>
      <c r="H303" s="136"/>
      <c r="I303" s="136"/>
      <c r="J303" s="136"/>
      <c r="K303" s="136"/>
      <c r="L303" s="136"/>
      <c r="M303" s="136"/>
      <c r="N303" s="136"/>
      <c r="AJ303" s="137"/>
      <c r="AK303" s="137"/>
      <c r="AL303" s="131"/>
      <c r="AM303" s="131"/>
      <c r="AN303" s="131"/>
    </row>
    <row r="304" spans="1:40" s="90" customFormat="1" x14ac:dyDescent="0.25">
      <c r="A304" s="136"/>
      <c r="B304" s="136"/>
      <c r="C304" s="136"/>
      <c r="D304" s="136"/>
      <c r="E304" s="136"/>
      <c r="F304" s="136"/>
      <c r="G304" s="136"/>
      <c r="H304" s="136"/>
      <c r="I304" s="136"/>
      <c r="J304" s="136"/>
      <c r="K304" s="136"/>
      <c r="L304" s="136"/>
      <c r="M304" s="136"/>
      <c r="N304" s="136"/>
      <c r="AJ304" s="137"/>
      <c r="AK304" s="137"/>
      <c r="AL304" s="131"/>
      <c r="AM304" s="131"/>
      <c r="AN304" s="131"/>
    </row>
    <row r="305" spans="1:40" s="90" customFormat="1" x14ac:dyDescent="0.25">
      <c r="A305" s="136"/>
      <c r="B305" s="136"/>
      <c r="C305" s="136"/>
      <c r="D305" s="136"/>
      <c r="E305" s="136"/>
      <c r="F305" s="136"/>
      <c r="G305" s="136"/>
      <c r="H305" s="136"/>
      <c r="I305" s="136"/>
      <c r="J305" s="136"/>
      <c r="K305" s="136"/>
      <c r="L305" s="136"/>
      <c r="M305" s="136"/>
      <c r="N305" s="136"/>
      <c r="AJ305" s="137"/>
      <c r="AK305" s="137"/>
      <c r="AL305" s="131"/>
      <c r="AM305" s="131"/>
      <c r="AN305" s="131"/>
    </row>
    <row r="306" spans="1:40" s="90" customFormat="1" x14ac:dyDescent="0.25">
      <c r="A306" s="136"/>
      <c r="B306" s="136"/>
      <c r="C306" s="136"/>
      <c r="D306" s="136"/>
      <c r="E306" s="136"/>
      <c r="F306" s="136"/>
      <c r="G306" s="136"/>
      <c r="H306" s="136"/>
      <c r="I306" s="136"/>
      <c r="J306" s="136"/>
      <c r="K306" s="136"/>
      <c r="L306" s="136"/>
      <c r="M306" s="136"/>
      <c r="N306" s="136"/>
      <c r="AJ306" s="137"/>
      <c r="AK306" s="137"/>
      <c r="AL306" s="131"/>
      <c r="AM306" s="131"/>
      <c r="AN306" s="131"/>
    </row>
    <row r="307" spans="1:40" s="90" customFormat="1" x14ac:dyDescent="0.25">
      <c r="A307" s="136"/>
      <c r="B307" s="136"/>
      <c r="C307" s="136"/>
      <c r="D307" s="136"/>
      <c r="E307" s="136"/>
      <c r="F307" s="136"/>
      <c r="G307" s="136"/>
      <c r="H307" s="136"/>
      <c r="I307" s="136"/>
      <c r="J307" s="136"/>
      <c r="K307" s="136"/>
      <c r="L307" s="136"/>
      <c r="M307" s="136"/>
      <c r="N307" s="136"/>
      <c r="AJ307" s="137"/>
      <c r="AK307" s="137"/>
      <c r="AL307" s="131"/>
      <c r="AM307" s="131"/>
      <c r="AN307" s="131"/>
    </row>
    <row r="308" spans="1:40" s="90" customFormat="1" x14ac:dyDescent="0.25">
      <c r="A308" s="136"/>
      <c r="B308" s="136"/>
      <c r="C308" s="136"/>
      <c r="D308" s="136"/>
      <c r="E308" s="136"/>
      <c r="F308" s="136"/>
      <c r="G308" s="136"/>
      <c r="H308" s="136"/>
      <c r="I308" s="136"/>
      <c r="J308" s="136"/>
      <c r="K308" s="136"/>
      <c r="L308" s="136"/>
      <c r="M308" s="136"/>
      <c r="N308" s="136"/>
      <c r="AJ308" s="137"/>
      <c r="AK308" s="137"/>
      <c r="AL308" s="131"/>
      <c r="AM308" s="131"/>
      <c r="AN308" s="131"/>
    </row>
    <row r="309" spans="1:40" s="90" customFormat="1" x14ac:dyDescent="0.25">
      <c r="A309" s="136"/>
      <c r="B309" s="136"/>
      <c r="C309" s="136"/>
      <c r="D309" s="136"/>
      <c r="E309" s="136"/>
      <c r="F309" s="136"/>
      <c r="G309" s="136"/>
      <c r="H309" s="136"/>
      <c r="I309" s="136"/>
      <c r="J309" s="136"/>
      <c r="K309" s="136"/>
      <c r="L309" s="136"/>
      <c r="M309" s="136"/>
      <c r="N309" s="136"/>
      <c r="AJ309" s="137"/>
      <c r="AK309" s="137"/>
      <c r="AL309" s="131"/>
      <c r="AM309" s="131"/>
      <c r="AN309" s="131"/>
    </row>
    <row r="310" spans="1:40" s="90" customFormat="1" x14ac:dyDescent="0.25">
      <c r="A310" s="136"/>
      <c r="B310" s="136"/>
      <c r="C310" s="136"/>
      <c r="D310" s="136"/>
      <c r="E310" s="136"/>
      <c r="F310" s="136"/>
      <c r="G310" s="136"/>
      <c r="H310" s="136"/>
      <c r="I310" s="136"/>
      <c r="J310" s="136"/>
      <c r="K310" s="136"/>
      <c r="L310" s="136"/>
      <c r="M310" s="136"/>
      <c r="N310" s="136"/>
      <c r="AJ310" s="137"/>
      <c r="AK310" s="137"/>
      <c r="AL310" s="131"/>
      <c r="AM310" s="131"/>
      <c r="AN310" s="131"/>
    </row>
    <row r="311" spans="1:40" s="90" customFormat="1" x14ac:dyDescent="0.25">
      <c r="A311" s="136"/>
      <c r="B311" s="136"/>
      <c r="C311" s="136"/>
      <c r="D311" s="136"/>
      <c r="E311" s="136"/>
      <c r="F311" s="136"/>
      <c r="G311" s="136"/>
      <c r="H311" s="136"/>
      <c r="I311" s="136"/>
      <c r="J311" s="136"/>
      <c r="K311" s="136"/>
      <c r="L311" s="136"/>
      <c r="M311" s="136"/>
      <c r="N311" s="136"/>
      <c r="AJ311" s="137"/>
      <c r="AK311" s="137"/>
      <c r="AL311" s="131"/>
      <c r="AM311" s="131"/>
      <c r="AN311" s="131"/>
    </row>
    <row r="312" spans="1:40" s="90" customFormat="1" x14ac:dyDescent="0.25">
      <c r="A312" s="136"/>
      <c r="B312" s="136"/>
      <c r="C312" s="136"/>
      <c r="D312" s="136"/>
      <c r="E312" s="136"/>
      <c r="F312" s="136"/>
      <c r="G312" s="136"/>
      <c r="H312" s="136"/>
      <c r="I312" s="136"/>
      <c r="J312" s="136"/>
      <c r="K312" s="136"/>
      <c r="L312" s="136"/>
      <c r="M312" s="136"/>
      <c r="N312" s="136"/>
      <c r="AJ312" s="137"/>
      <c r="AK312" s="137"/>
      <c r="AL312" s="131"/>
      <c r="AM312" s="131"/>
      <c r="AN312" s="131"/>
    </row>
    <row r="313" spans="1:40" s="90" customFormat="1" x14ac:dyDescent="0.25">
      <c r="A313" s="136"/>
      <c r="B313" s="136"/>
      <c r="C313" s="136"/>
      <c r="D313" s="136"/>
      <c r="E313" s="136"/>
      <c r="F313" s="136"/>
      <c r="G313" s="136"/>
      <c r="H313" s="136"/>
      <c r="I313" s="136"/>
      <c r="J313" s="136"/>
      <c r="K313" s="136"/>
      <c r="L313" s="136"/>
      <c r="M313" s="136"/>
      <c r="N313" s="136"/>
      <c r="AJ313" s="137"/>
      <c r="AK313" s="137"/>
      <c r="AL313" s="131"/>
      <c r="AM313" s="131"/>
      <c r="AN313" s="131"/>
    </row>
    <row r="314" spans="1:40" s="90" customFormat="1" x14ac:dyDescent="0.25">
      <c r="A314" s="136"/>
      <c r="B314" s="136"/>
      <c r="C314" s="136"/>
      <c r="D314" s="136"/>
      <c r="E314" s="136"/>
      <c r="F314" s="136"/>
      <c r="G314" s="136"/>
      <c r="H314" s="136"/>
      <c r="I314" s="136"/>
      <c r="J314" s="136"/>
      <c r="K314" s="136"/>
      <c r="L314" s="136"/>
      <c r="M314" s="136"/>
      <c r="N314" s="136"/>
      <c r="AJ314" s="137"/>
      <c r="AK314" s="137"/>
      <c r="AL314" s="131"/>
      <c r="AM314" s="131"/>
      <c r="AN314" s="131"/>
    </row>
    <row r="315" spans="1:40" s="90" customFormat="1" x14ac:dyDescent="0.25">
      <c r="A315" s="136"/>
      <c r="B315" s="136"/>
      <c r="C315" s="136"/>
      <c r="D315" s="136"/>
      <c r="E315" s="136"/>
      <c r="F315" s="136"/>
      <c r="G315" s="136"/>
      <c r="H315" s="136"/>
      <c r="I315" s="136"/>
      <c r="J315" s="136"/>
      <c r="K315" s="136"/>
      <c r="L315" s="136"/>
      <c r="M315" s="136"/>
      <c r="N315" s="136"/>
      <c r="AJ315" s="137"/>
      <c r="AK315" s="137"/>
      <c r="AL315" s="131"/>
      <c r="AM315" s="131"/>
      <c r="AN315" s="131"/>
    </row>
    <row r="316" spans="1:40" s="90" customFormat="1" x14ac:dyDescent="0.25">
      <c r="A316" s="136"/>
      <c r="B316" s="136"/>
      <c r="C316" s="136"/>
      <c r="D316" s="136"/>
      <c r="E316" s="136"/>
      <c r="F316" s="136"/>
      <c r="G316" s="136"/>
      <c r="H316" s="136"/>
      <c r="I316" s="136"/>
      <c r="J316" s="136"/>
      <c r="K316" s="136"/>
      <c r="L316" s="136"/>
      <c r="M316" s="136"/>
      <c r="N316" s="136"/>
      <c r="AJ316" s="137"/>
      <c r="AK316" s="137"/>
      <c r="AL316" s="131"/>
      <c r="AM316" s="131"/>
      <c r="AN316" s="131"/>
    </row>
    <row r="317" spans="1:40" s="90" customFormat="1" x14ac:dyDescent="0.25">
      <c r="A317" s="136"/>
      <c r="B317" s="136"/>
      <c r="C317" s="136"/>
      <c r="D317" s="136"/>
      <c r="E317" s="136"/>
      <c r="F317" s="136"/>
      <c r="G317" s="136"/>
      <c r="H317" s="136"/>
      <c r="I317" s="136"/>
      <c r="J317" s="136"/>
      <c r="K317" s="136"/>
      <c r="L317" s="136"/>
      <c r="M317" s="136"/>
      <c r="N317" s="136"/>
      <c r="AJ317" s="137"/>
      <c r="AK317" s="137"/>
      <c r="AL317" s="131"/>
      <c r="AM317" s="131"/>
      <c r="AN317" s="131"/>
    </row>
    <row r="318" spans="1:40" s="90" customFormat="1" x14ac:dyDescent="0.25">
      <c r="A318" s="136"/>
      <c r="B318" s="136"/>
      <c r="C318" s="136"/>
      <c r="D318" s="136"/>
      <c r="E318" s="136"/>
      <c r="F318" s="136"/>
      <c r="G318" s="136"/>
      <c r="H318" s="136"/>
      <c r="I318" s="136"/>
      <c r="J318" s="136"/>
      <c r="K318" s="136"/>
      <c r="L318" s="136"/>
      <c r="M318" s="136"/>
      <c r="N318" s="136"/>
      <c r="AJ318" s="137"/>
      <c r="AK318" s="137"/>
      <c r="AL318" s="131"/>
      <c r="AM318" s="131"/>
      <c r="AN318" s="131"/>
    </row>
    <row r="319" spans="1:40" s="90" customFormat="1" x14ac:dyDescent="0.25">
      <c r="A319" s="136"/>
      <c r="B319" s="136"/>
      <c r="C319" s="136"/>
      <c r="D319" s="136"/>
      <c r="E319" s="136"/>
      <c r="F319" s="136"/>
      <c r="G319" s="136"/>
      <c r="H319" s="136"/>
      <c r="I319" s="136"/>
      <c r="J319" s="136"/>
      <c r="K319" s="136"/>
      <c r="L319" s="136"/>
      <c r="M319" s="136"/>
      <c r="N319" s="136"/>
      <c r="AJ319" s="137"/>
      <c r="AK319" s="137"/>
      <c r="AL319" s="131"/>
      <c r="AM319" s="131"/>
      <c r="AN319" s="131"/>
    </row>
    <row r="320" spans="1:40" s="90" customFormat="1" x14ac:dyDescent="0.25">
      <c r="A320" s="136"/>
      <c r="B320" s="136"/>
      <c r="C320" s="136"/>
      <c r="D320" s="136"/>
      <c r="E320" s="136"/>
      <c r="F320" s="136"/>
      <c r="G320" s="136"/>
      <c r="H320" s="136"/>
      <c r="I320" s="136"/>
      <c r="J320" s="136"/>
      <c r="K320" s="136"/>
      <c r="L320" s="136"/>
      <c r="M320" s="136"/>
      <c r="N320" s="136"/>
      <c r="AJ320" s="137"/>
      <c r="AK320" s="137"/>
      <c r="AL320" s="131"/>
      <c r="AM320" s="131"/>
      <c r="AN320" s="131"/>
    </row>
    <row r="321" spans="1:40" s="90" customFormat="1" x14ac:dyDescent="0.25">
      <c r="A321" s="136"/>
      <c r="B321" s="136"/>
      <c r="C321" s="136"/>
      <c r="D321" s="136"/>
      <c r="E321" s="136"/>
      <c r="F321" s="136"/>
      <c r="G321" s="136"/>
      <c r="H321" s="136"/>
      <c r="I321" s="136"/>
      <c r="J321" s="136"/>
      <c r="K321" s="136"/>
      <c r="L321" s="136"/>
      <c r="M321" s="136"/>
      <c r="N321" s="136"/>
      <c r="AJ321" s="137"/>
      <c r="AK321" s="137"/>
      <c r="AL321" s="131"/>
      <c r="AM321" s="131"/>
      <c r="AN321" s="131"/>
    </row>
    <row r="322" spans="1:40" s="90" customFormat="1" x14ac:dyDescent="0.25">
      <c r="A322" s="136"/>
      <c r="B322" s="136"/>
      <c r="C322" s="136"/>
      <c r="D322" s="136"/>
      <c r="E322" s="136"/>
      <c r="F322" s="136"/>
      <c r="G322" s="136"/>
      <c r="H322" s="136"/>
      <c r="I322" s="136"/>
      <c r="J322" s="136"/>
      <c r="K322" s="136"/>
      <c r="L322" s="136"/>
      <c r="M322" s="136"/>
      <c r="N322" s="136"/>
      <c r="AJ322" s="137"/>
      <c r="AK322" s="137"/>
      <c r="AL322" s="131"/>
      <c r="AM322" s="131"/>
      <c r="AN322" s="131"/>
    </row>
    <row r="323" spans="1:40" s="90" customFormat="1" x14ac:dyDescent="0.25">
      <c r="A323" s="136"/>
      <c r="B323" s="136"/>
      <c r="C323" s="136"/>
      <c r="D323" s="136"/>
      <c r="E323" s="136"/>
      <c r="F323" s="136"/>
      <c r="G323" s="136"/>
      <c r="H323" s="136"/>
      <c r="I323" s="136"/>
      <c r="J323" s="136"/>
      <c r="K323" s="136"/>
      <c r="L323" s="136"/>
      <c r="M323" s="136"/>
      <c r="N323" s="136"/>
      <c r="AJ323" s="137"/>
      <c r="AK323" s="137"/>
      <c r="AL323" s="131"/>
      <c r="AM323" s="131"/>
      <c r="AN323" s="131"/>
    </row>
    <row r="324" spans="1:40" s="90" customFormat="1" x14ac:dyDescent="0.25">
      <c r="A324" s="136"/>
      <c r="B324" s="136"/>
      <c r="C324" s="136"/>
      <c r="D324" s="136"/>
      <c r="E324" s="136"/>
      <c r="F324" s="136"/>
      <c r="G324" s="136"/>
      <c r="H324" s="136"/>
      <c r="I324" s="136"/>
      <c r="J324" s="136"/>
      <c r="K324" s="136"/>
      <c r="L324" s="136"/>
      <c r="M324" s="136"/>
      <c r="N324" s="136"/>
      <c r="AJ324" s="137"/>
      <c r="AK324" s="137"/>
      <c r="AL324" s="131"/>
      <c r="AM324" s="131"/>
      <c r="AN324" s="131"/>
    </row>
    <row r="325" spans="1:40" s="90" customFormat="1" x14ac:dyDescent="0.25">
      <c r="A325" s="136"/>
      <c r="B325" s="136"/>
      <c r="C325" s="136"/>
      <c r="D325" s="136"/>
      <c r="E325" s="136"/>
      <c r="F325" s="136"/>
      <c r="G325" s="136"/>
      <c r="H325" s="136"/>
      <c r="I325" s="136"/>
      <c r="J325" s="136"/>
      <c r="K325" s="136"/>
      <c r="L325" s="136"/>
      <c r="M325" s="136"/>
      <c r="N325" s="136"/>
      <c r="AJ325" s="137"/>
      <c r="AK325" s="137"/>
      <c r="AL325" s="131"/>
      <c r="AM325" s="131"/>
      <c r="AN325" s="131"/>
    </row>
    <row r="326" spans="1:40" s="90" customFormat="1" x14ac:dyDescent="0.25">
      <c r="A326" s="136"/>
      <c r="B326" s="136"/>
      <c r="C326" s="136"/>
      <c r="D326" s="136"/>
      <c r="E326" s="136"/>
      <c r="F326" s="136"/>
      <c r="G326" s="136"/>
      <c r="H326" s="136"/>
      <c r="I326" s="136"/>
      <c r="J326" s="136"/>
      <c r="K326" s="136"/>
      <c r="L326" s="136"/>
      <c r="M326" s="136"/>
      <c r="N326" s="136"/>
      <c r="AJ326" s="137"/>
      <c r="AK326" s="137"/>
      <c r="AL326" s="131"/>
      <c r="AM326" s="131"/>
      <c r="AN326" s="131"/>
    </row>
    <row r="327" spans="1:40" s="90" customFormat="1" x14ac:dyDescent="0.25">
      <c r="A327" s="136"/>
      <c r="B327" s="136"/>
      <c r="C327" s="136"/>
      <c r="D327" s="136"/>
      <c r="E327" s="136"/>
      <c r="F327" s="136"/>
      <c r="G327" s="136"/>
      <c r="H327" s="136"/>
      <c r="I327" s="136"/>
      <c r="J327" s="136"/>
      <c r="K327" s="136"/>
      <c r="L327" s="136"/>
      <c r="M327" s="136"/>
      <c r="N327" s="136"/>
      <c r="AJ327" s="137"/>
      <c r="AK327" s="137"/>
      <c r="AL327" s="131"/>
      <c r="AM327" s="131"/>
      <c r="AN327" s="131"/>
    </row>
    <row r="328" spans="1:40" s="90" customFormat="1" x14ac:dyDescent="0.25">
      <c r="A328" s="136"/>
      <c r="B328" s="136"/>
      <c r="C328" s="136"/>
      <c r="D328" s="136"/>
      <c r="E328" s="136"/>
      <c r="F328" s="136"/>
      <c r="G328" s="136"/>
      <c r="H328" s="136"/>
      <c r="I328" s="136"/>
      <c r="J328" s="136"/>
      <c r="K328" s="136"/>
      <c r="L328" s="136"/>
      <c r="M328" s="136"/>
      <c r="N328" s="136"/>
      <c r="AJ328" s="137"/>
      <c r="AK328" s="137"/>
      <c r="AL328" s="131"/>
      <c r="AM328" s="131"/>
      <c r="AN328" s="131"/>
    </row>
    <row r="329" spans="1:40" s="90" customFormat="1" x14ac:dyDescent="0.25">
      <c r="A329" s="136"/>
      <c r="B329" s="136"/>
      <c r="C329" s="136"/>
      <c r="D329" s="136"/>
      <c r="E329" s="136"/>
      <c r="F329" s="136"/>
      <c r="G329" s="136"/>
      <c r="H329" s="136"/>
      <c r="I329" s="136"/>
      <c r="J329" s="136"/>
      <c r="K329" s="136"/>
      <c r="L329" s="136"/>
      <c r="M329" s="136"/>
      <c r="N329" s="136"/>
      <c r="AJ329" s="137"/>
      <c r="AK329" s="137"/>
      <c r="AL329" s="131"/>
      <c r="AM329" s="131"/>
      <c r="AN329" s="131"/>
    </row>
    <row r="330" spans="1:40" s="90" customFormat="1" x14ac:dyDescent="0.25">
      <c r="A330" s="136"/>
      <c r="B330" s="136"/>
      <c r="C330" s="136"/>
      <c r="D330" s="136"/>
      <c r="E330" s="136"/>
      <c r="F330" s="136"/>
      <c r="G330" s="136"/>
      <c r="H330" s="136"/>
      <c r="I330" s="136"/>
      <c r="J330" s="136"/>
      <c r="K330" s="136"/>
      <c r="L330" s="136"/>
      <c r="M330" s="136"/>
      <c r="N330" s="136"/>
      <c r="AJ330" s="137"/>
      <c r="AK330" s="137"/>
      <c r="AL330" s="131"/>
      <c r="AM330" s="131"/>
      <c r="AN330" s="131"/>
    </row>
    <row r="331" spans="1:40" s="90" customFormat="1" x14ac:dyDescent="0.25">
      <c r="A331" s="136"/>
      <c r="B331" s="136"/>
      <c r="C331" s="136"/>
      <c r="D331" s="136"/>
      <c r="E331" s="136"/>
      <c r="F331" s="136"/>
      <c r="G331" s="136"/>
      <c r="H331" s="136"/>
      <c r="I331" s="136"/>
      <c r="J331" s="136"/>
      <c r="K331" s="136"/>
      <c r="L331" s="136"/>
      <c r="M331" s="136"/>
      <c r="N331" s="136"/>
      <c r="AJ331" s="137"/>
      <c r="AK331" s="137"/>
      <c r="AL331" s="131"/>
      <c r="AM331" s="131"/>
      <c r="AN331" s="131"/>
    </row>
    <row r="332" spans="1:40" s="90" customFormat="1" x14ac:dyDescent="0.25">
      <c r="A332" s="136"/>
      <c r="B332" s="136"/>
      <c r="C332" s="136"/>
      <c r="D332" s="136"/>
      <c r="E332" s="136"/>
      <c r="F332" s="136"/>
      <c r="G332" s="136"/>
      <c r="H332" s="136"/>
      <c r="I332" s="136"/>
      <c r="J332" s="136"/>
      <c r="K332" s="136"/>
      <c r="L332" s="136"/>
      <c r="M332" s="136"/>
      <c r="N332" s="136"/>
      <c r="AJ332" s="137"/>
      <c r="AK332" s="137"/>
      <c r="AL332" s="131"/>
      <c r="AM332" s="131"/>
      <c r="AN332" s="131"/>
    </row>
    <row r="333" spans="1:40" s="90" customFormat="1" x14ac:dyDescent="0.25">
      <c r="A333" s="136"/>
      <c r="B333" s="136"/>
      <c r="C333" s="136"/>
      <c r="D333" s="136"/>
      <c r="E333" s="136"/>
      <c r="F333" s="136"/>
      <c r="G333" s="136"/>
      <c r="H333" s="136"/>
      <c r="I333" s="136"/>
      <c r="J333" s="136"/>
      <c r="K333" s="136"/>
      <c r="L333" s="136"/>
      <c r="M333" s="136"/>
      <c r="N333" s="136"/>
      <c r="AJ333" s="137"/>
      <c r="AK333" s="137"/>
      <c r="AL333" s="131"/>
      <c r="AM333" s="131"/>
      <c r="AN333" s="131"/>
    </row>
    <row r="334" spans="1:40" s="90" customFormat="1" x14ac:dyDescent="0.25">
      <c r="A334" s="136"/>
      <c r="B334" s="136"/>
      <c r="C334" s="136"/>
      <c r="D334" s="136"/>
      <c r="E334" s="136"/>
      <c r="F334" s="136"/>
      <c r="G334" s="136"/>
      <c r="H334" s="136"/>
      <c r="I334" s="136"/>
      <c r="J334" s="136"/>
      <c r="K334" s="136"/>
      <c r="L334" s="136"/>
      <c r="M334" s="136"/>
      <c r="N334" s="136"/>
      <c r="AJ334" s="137"/>
      <c r="AK334" s="137"/>
      <c r="AL334" s="131"/>
      <c r="AM334" s="131"/>
      <c r="AN334" s="131"/>
    </row>
    <row r="335" spans="1:40" s="90" customFormat="1" x14ac:dyDescent="0.25">
      <c r="A335" s="136"/>
      <c r="B335" s="136"/>
      <c r="C335" s="136"/>
      <c r="D335" s="136"/>
      <c r="E335" s="136"/>
      <c r="F335" s="136"/>
      <c r="G335" s="136"/>
      <c r="H335" s="136"/>
      <c r="I335" s="136"/>
      <c r="J335" s="136"/>
      <c r="K335" s="136"/>
      <c r="L335" s="136"/>
      <c r="M335" s="136"/>
      <c r="N335" s="136"/>
      <c r="AJ335" s="137"/>
      <c r="AK335" s="137"/>
      <c r="AL335" s="131"/>
      <c r="AM335" s="131"/>
      <c r="AN335" s="131"/>
    </row>
    <row r="336" spans="1:40" s="90" customFormat="1" x14ac:dyDescent="0.25">
      <c r="A336" s="136"/>
      <c r="B336" s="136"/>
      <c r="C336" s="136"/>
      <c r="D336" s="136"/>
      <c r="E336" s="136"/>
      <c r="F336" s="136"/>
      <c r="G336" s="136"/>
      <c r="H336" s="136"/>
      <c r="I336" s="136"/>
      <c r="J336" s="136"/>
      <c r="K336" s="136"/>
      <c r="L336" s="136"/>
      <c r="M336" s="136"/>
      <c r="N336" s="136"/>
      <c r="AJ336" s="137"/>
      <c r="AK336" s="137"/>
      <c r="AL336" s="131"/>
      <c r="AM336" s="131"/>
      <c r="AN336" s="131"/>
    </row>
    <row r="337" spans="1:40" s="90" customFormat="1" x14ac:dyDescent="0.25">
      <c r="A337" s="136"/>
      <c r="B337" s="136"/>
      <c r="C337" s="136"/>
      <c r="D337" s="136"/>
      <c r="E337" s="136"/>
      <c r="F337" s="136"/>
      <c r="G337" s="136"/>
      <c r="H337" s="136"/>
      <c r="I337" s="136"/>
      <c r="J337" s="136"/>
      <c r="K337" s="136"/>
      <c r="L337" s="136"/>
      <c r="M337" s="136"/>
      <c r="N337" s="136"/>
      <c r="AJ337" s="137"/>
      <c r="AK337" s="137"/>
      <c r="AL337" s="131"/>
      <c r="AM337" s="131"/>
      <c r="AN337" s="131"/>
    </row>
    <row r="338" spans="1:40" s="90" customFormat="1" x14ac:dyDescent="0.25">
      <c r="A338" s="136"/>
      <c r="B338" s="136"/>
      <c r="C338" s="136"/>
      <c r="D338" s="136"/>
      <c r="E338" s="136"/>
      <c r="F338" s="136"/>
      <c r="G338" s="136"/>
      <c r="H338" s="136"/>
      <c r="I338" s="136"/>
      <c r="J338" s="136"/>
      <c r="K338" s="136"/>
      <c r="L338" s="136"/>
      <c r="M338" s="136"/>
      <c r="N338" s="136"/>
      <c r="AJ338" s="137"/>
      <c r="AK338" s="137"/>
      <c r="AL338" s="131"/>
      <c r="AM338" s="131"/>
      <c r="AN338" s="131"/>
    </row>
    <row r="339" spans="1:40" s="90" customFormat="1" x14ac:dyDescent="0.25">
      <c r="A339" s="136"/>
      <c r="B339" s="136"/>
      <c r="C339" s="136"/>
      <c r="D339" s="136"/>
      <c r="E339" s="136"/>
      <c r="F339" s="136"/>
      <c r="G339" s="136"/>
      <c r="H339" s="136"/>
      <c r="I339" s="136"/>
      <c r="J339" s="136"/>
      <c r="K339" s="136"/>
      <c r="L339" s="136"/>
      <c r="M339" s="136"/>
      <c r="N339" s="136"/>
      <c r="AJ339" s="137"/>
      <c r="AK339" s="137"/>
      <c r="AL339" s="131"/>
      <c r="AM339" s="131"/>
      <c r="AN339" s="131"/>
    </row>
    <row r="340" spans="1:40" s="90" customFormat="1" x14ac:dyDescent="0.25">
      <c r="A340" s="136"/>
      <c r="B340" s="136"/>
      <c r="C340" s="136"/>
      <c r="D340" s="136"/>
      <c r="E340" s="136"/>
      <c r="F340" s="136"/>
      <c r="G340" s="136"/>
      <c r="H340" s="136"/>
      <c r="I340" s="136"/>
      <c r="J340" s="136"/>
      <c r="K340" s="136"/>
      <c r="L340" s="136"/>
      <c r="M340" s="136"/>
      <c r="N340" s="136"/>
      <c r="AJ340" s="137"/>
      <c r="AK340" s="137"/>
      <c r="AL340" s="131"/>
      <c r="AM340" s="131"/>
      <c r="AN340" s="131"/>
    </row>
    <row r="341" spans="1:40" s="90" customFormat="1" x14ac:dyDescent="0.25">
      <c r="A341" s="136"/>
      <c r="B341" s="136"/>
      <c r="C341" s="136"/>
      <c r="D341" s="136"/>
      <c r="E341" s="136"/>
      <c r="F341" s="136"/>
      <c r="G341" s="136"/>
      <c r="H341" s="136"/>
      <c r="I341" s="136"/>
      <c r="J341" s="136"/>
      <c r="K341" s="136"/>
      <c r="L341" s="136"/>
      <c r="M341" s="136"/>
      <c r="N341" s="136"/>
      <c r="AJ341" s="137"/>
      <c r="AK341" s="137"/>
      <c r="AL341" s="131"/>
      <c r="AM341" s="131"/>
      <c r="AN341" s="131"/>
    </row>
    <row r="342" spans="1:40" s="90" customFormat="1" x14ac:dyDescent="0.25">
      <c r="A342" s="136"/>
      <c r="B342" s="136"/>
      <c r="C342" s="136"/>
      <c r="D342" s="136"/>
      <c r="E342" s="136"/>
      <c r="F342" s="136"/>
      <c r="G342" s="136"/>
      <c r="H342" s="136"/>
      <c r="I342" s="136"/>
      <c r="J342" s="136"/>
      <c r="K342" s="136"/>
      <c r="L342" s="136"/>
      <c r="M342" s="136"/>
      <c r="N342" s="136"/>
      <c r="AJ342" s="137"/>
      <c r="AK342" s="137"/>
      <c r="AL342" s="131"/>
      <c r="AM342" s="131"/>
      <c r="AN342" s="131"/>
    </row>
    <row r="343" spans="1:40" s="90" customFormat="1" x14ac:dyDescent="0.25">
      <c r="A343" s="136"/>
      <c r="B343" s="136"/>
      <c r="C343" s="136"/>
      <c r="D343" s="136"/>
      <c r="E343" s="136"/>
      <c r="F343" s="136"/>
      <c r="G343" s="136"/>
      <c r="H343" s="136"/>
      <c r="I343" s="136"/>
      <c r="J343" s="136"/>
      <c r="K343" s="136"/>
      <c r="L343" s="136"/>
      <c r="M343" s="136"/>
      <c r="N343" s="136"/>
      <c r="AJ343" s="137"/>
      <c r="AK343" s="137"/>
      <c r="AL343" s="131"/>
      <c r="AM343" s="131"/>
      <c r="AN343" s="131"/>
    </row>
    <row r="344" spans="1:40" s="90" customFormat="1" x14ac:dyDescent="0.25">
      <c r="A344" s="136"/>
      <c r="B344" s="136"/>
      <c r="C344" s="136"/>
      <c r="D344" s="136"/>
      <c r="E344" s="136"/>
      <c r="F344" s="136"/>
      <c r="G344" s="136"/>
      <c r="H344" s="136"/>
      <c r="I344" s="136"/>
      <c r="J344" s="136"/>
      <c r="K344" s="136"/>
      <c r="L344" s="136"/>
      <c r="M344" s="136"/>
      <c r="N344" s="136"/>
      <c r="AJ344" s="137"/>
      <c r="AK344" s="137"/>
      <c r="AL344" s="131"/>
      <c r="AM344" s="131"/>
      <c r="AN344" s="131"/>
    </row>
    <row r="345" spans="1:40" s="90" customFormat="1" x14ac:dyDescent="0.25">
      <c r="A345" s="136"/>
      <c r="B345" s="136"/>
      <c r="C345" s="136"/>
      <c r="D345" s="136"/>
      <c r="E345" s="136"/>
      <c r="F345" s="136"/>
      <c r="G345" s="136"/>
      <c r="H345" s="136"/>
      <c r="I345" s="136"/>
      <c r="J345" s="136"/>
      <c r="K345" s="136"/>
      <c r="L345" s="136"/>
      <c r="M345" s="136"/>
      <c r="N345" s="136"/>
      <c r="AJ345" s="137"/>
      <c r="AK345" s="137"/>
      <c r="AL345" s="131"/>
      <c r="AM345" s="131"/>
      <c r="AN345" s="131"/>
    </row>
    <row r="346" spans="1:40" s="90" customFormat="1" x14ac:dyDescent="0.25">
      <c r="A346" s="136"/>
      <c r="B346" s="136"/>
      <c r="C346" s="136"/>
      <c r="D346" s="136"/>
      <c r="E346" s="136"/>
      <c r="F346" s="136"/>
      <c r="G346" s="136"/>
      <c r="H346" s="136"/>
      <c r="I346" s="136"/>
      <c r="J346" s="136"/>
      <c r="K346" s="136"/>
      <c r="L346" s="136"/>
      <c r="M346" s="136"/>
      <c r="N346" s="136"/>
      <c r="AJ346" s="137"/>
      <c r="AK346" s="137"/>
      <c r="AL346" s="131"/>
      <c r="AM346" s="131"/>
      <c r="AN346" s="131"/>
    </row>
    <row r="347" spans="1:40" s="90" customFormat="1" x14ac:dyDescent="0.25">
      <c r="A347" s="136"/>
      <c r="B347" s="136"/>
      <c r="C347" s="136"/>
      <c r="D347" s="136"/>
      <c r="E347" s="136"/>
      <c r="F347" s="136"/>
      <c r="G347" s="136"/>
      <c r="H347" s="136"/>
      <c r="I347" s="136"/>
      <c r="J347" s="136"/>
      <c r="K347" s="136"/>
      <c r="L347" s="136"/>
      <c r="M347" s="136"/>
      <c r="N347" s="136"/>
      <c r="AJ347" s="137"/>
      <c r="AK347" s="137"/>
      <c r="AL347" s="131"/>
      <c r="AM347" s="131"/>
      <c r="AN347" s="131"/>
    </row>
    <row r="348" spans="1:40" s="90" customFormat="1" x14ac:dyDescent="0.25">
      <c r="A348" s="136"/>
      <c r="B348" s="136"/>
      <c r="C348" s="136"/>
      <c r="D348" s="136"/>
      <c r="E348" s="136"/>
      <c r="F348" s="136"/>
      <c r="G348" s="136"/>
      <c r="H348" s="136"/>
      <c r="I348" s="136"/>
      <c r="J348" s="136"/>
      <c r="K348" s="136"/>
      <c r="L348" s="136"/>
      <c r="M348" s="136"/>
      <c r="N348" s="136"/>
      <c r="AJ348" s="137"/>
      <c r="AK348" s="137"/>
      <c r="AL348" s="131"/>
      <c r="AM348" s="131"/>
      <c r="AN348" s="131"/>
    </row>
    <row r="349" spans="1:40" s="90" customFormat="1" x14ac:dyDescent="0.25">
      <c r="A349" s="136"/>
      <c r="B349" s="136"/>
      <c r="C349" s="136"/>
      <c r="D349" s="136"/>
      <c r="E349" s="136"/>
      <c r="F349" s="136"/>
      <c r="G349" s="136"/>
      <c r="H349" s="136"/>
      <c r="I349" s="136"/>
      <c r="J349" s="136"/>
      <c r="K349" s="136"/>
      <c r="L349" s="136"/>
      <c r="M349" s="136"/>
      <c r="N349" s="136"/>
      <c r="AJ349" s="137"/>
      <c r="AK349" s="137"/>
      <c r="AL349" s="131"/>
      <c r="AM349" s="131"/>
      <c r="AN349" s="131"/>
    </row>
    <row r="350" spans="1:40" s="90" customFormat="1" x14ac:dyDescent="0.25">
      <c r="A350" s="136"/>
      <c r="B350" s="136"/>
      <c r="C350" s="136"/>
      <c r="D350" s="136"/>
      <c r="E350" s="136"/>
      <c r="F350" s="136"/>
      <c r="G350" s="136"/>
      <c r="H350" s="136"/>
      <c r="I350" s="136"/>
      <c r="J350" s="136"/>
      <c r="K350" s="136"/>
      <c r="L350" s="136"/>
      <c r="M350" s="136"/>
      <c r="N350" s="136"/>
      <c r="AJ350" s="137"/>
      <c r="AK350" s="137"/>
      <c r="AL350" s="131"/>
      <c r="AM350" s="131"/>
      <c r="AN350" s="131"/>
    </row>
    <row r="351" spans="1:40" s="90" customFormat="1" x14ac:dyDescent="0.25">
      <c r="A351" s="136"/>
      <c r="B351" s="136"/>
      <c r="C351" s="136"/>
      <c r="D351" s="136"/>
      <c r="E351" s="136"/>
      <c r="F351" s="136"/>
      <c r="G351" s="136"/>
      <c r="H351" s="136"/>
      <c r="I351" s="136"/>
      <c r="J351" s="136"/>
      <c r="K351" s="136"/>
      <c r="L351" s="136"/>
      <c r="M351" s="136"/>
      <c r="N351" s="136"/>
      <c r="AJ351" s="137"/>
      <c r="AK351" s="137"/>
      <c r="AL351" s="131"/>
      <c r="AM351" s="131"/>
      <c r="AN351" s="131"/>
    </row>
    <row r="352" spans="1:40" s="90" customFormat="1" x14ac:dyDescent="0.25">
      <c r="A352" s="136"/>
      <c r="B352" s="136"/>
      <c r="C352" s="136"/>
      <c r="D352" s="136"/>
      <c r="E352" s="136"/>
      <c r="F352" s="136"/>
      <c r="G352" s="136"/>
      <c r="H352" s="136"/>
      <c r="I352" s="136"/>
      <c r="J352" s="136"/>
      <c r="K352" s="136"/>
      <c r="L352" s="136"/>
      <c r="M352" s="136"/>
      <c r="N352" s="136"/>
      <c r="AJ352" s="137"/>
      <c r="AK352" s="137"/>
      <c r="AL352" s="131"/>
      <c r="AM352" s="131"/>
      <c r="AN352" s="131"/>
    </row>
    <row r="353" spans="1:40" s="90" customFormat="1" x14ac:dyDescent="0.25">
      <c r="A353" s="136"/>
      <c r="B353" s="136"/>
      <c r="C353" s="136"/>
      <c r="D353" s="136"/>
      <c r="E353" s="136"/>
      <c r="F353" s="136"/>
      <c r="G353" s="136"/>
      <c r="H353" s="136"/>
      <c r="I353" s="136"/>
      <c r="J353" s="136"/>
      <c r="K353" s="136"/>
      <c r="L353" s="136"/>
      <c r="M353" s="136"/>
      <c r="N353" s="136"/>
      <c r="AJ353" s="137"/>
      <c r="AK353" s="137"/>
      <c r="AL353" s="131"/>
      <c r="AM353" s="131"/>
      <c r="AN353" s="131"/>
    </row>
    <row r="354" spans="1:40" s="90" customFormat="1" x14ac:dyDescent="0.25">
      <c r="A354" s="136"/>
      <c r="B354" s="136"/>
      <c r="C354" s="136"/>
      <c r="D354" s="136"/>
      <c r="E354" s="136"/>
      <c r="F354" s="136"/>
      <c r="G354" s="136"/>
      <c r="H354" s="136"/>
      <c r="I354" s="136"/>
      <c r="J354" s="136"/>
      <c r="K354" s="136"/>
      <c r="L354" s="136"/>
      <c r="M354" s="136"/>
      <c r="N354" s="136"/>
      <c r="AJ354" s="137"/>
      <c r="AK354" s="137"/>
      <c r="AL354" s="131"/>
      <c r="AM354" s="131"/>
      <c r="AN354" s="131"/>
    </row>
    <row r="355" spans="1:40" s="90" customFormat="1" x14ac:dyDescent="0.25">
      <c r="A355" s="136"/>
      <c r="B355" s="136"/>
      <c r="C355" s="136"/>
      <c r="D355" s="136"/>
      <c r="E355" s="136"/>
      <c r="F355" s="136"/>
      <c r="G355" s="136"/>
      <c r="H355" s="136"/>
      <c r="I355" s="136"/>
      <c r="J355" s="136"/>
      <c r="K355" s="136"/>
      <c r="L355" s="136"/>
      <c r="M355" s="136"/>
      <c r="N355" s="136"/>
      <c r="AJ355" s="137"/>
      <c r="AK355" s="137"/>
      <c r="AL355" s="131"/>
      <c r="AM355" s="131"/>
      <c r="AN355" s="131"/>
    </row>
    <row r="356" spans="1:40" s="90" customFormat="1" x14ac:dyDescent="0.25">
      <c r="A356" s="136"/>
      <c r="B356" s="136"/>
      <c r="C356" s="136"/>
      <c r="D356" s="136"/>
      <c r="E356" s="136"/>
      <c r="F356" s="136"/>
      <c r="G356" s="136"/>
      <c r="H356" s="136"/>
      <c r="I356" s="136"/>
      <c r="J356" s="136"/>
      <c r="K356" s="136"/>
      <c r="L356" s="136"/>
      <c r="M356" s="136"/>
      <c r="N356" s="136"/>
      <c r="AJ356" s="137"/>
      <c r="AK356" s="137"/>
      <c r="AL356" s="131"/>
      <c r="AM356" s="131"/>
      <c r="AN356" s="131"/>
    </row>
    <row r="357" spans="1:40" s="90" customFormat="1" x14ac:dyDescent="0.25">
      <c r="A357" s="136"/>
      <c r="B357" s="136"/>
      <c r="C357" s="136"/>
      <c r="D357" s="136"/>
      <c r="E357" s="136"/>
      <c r="F357" s="136"/>
      <c r="G357" s="136"/>
      <c r="H357" s="136"/>
      <c r="I357" s="136"/>
      <c r="J357" s="136"/>
      <c r="K357" s="136"/>
      <c r="L357" s="136"/>
      <c r="M357" s="136"/>
      <c r="N357" s="136"/>
      <c r="AJ357" s="137"/>
      <c r="AK357" s="137"/>
      <c r="AL357" s="131"/>
      <c r="AM357" s="131"/>
      <c r="AN357" s="131"/>
    </row>
    <row r="358" spans="1:40" s="90" customFormat="1" x14ac:dyDescent="0.25">
      <c r="A358" s="136"/>
      <c r="B358" s="136"/>
      <c r="C358" s="136"/>
      <c r="D358" s="136"/>
      <c r="E358" s="136"/>
      <c r="F358" s="136"/>
      <c r="G358" s="136"/>
      <c r="H358" s="136"/>
      <c r="I358" s="136"/>
      <c r="J358" s="136"/>
      <c r="K358" s="136"/>
      <c r="L358" s="136"/>
      <c r="M358" s="136"/>
      <c r="N358" s="136"/>
      <c r="AJ358" s="137"/>
      <c r="AK358" s="137"/>
      <c r="AL358" s="131"/>
      <c r="AM358" s="131"/>
      <c r="AN358" s="131"/>
    </row>
    <row r="359" spans="1:40" s="90" customFormat="1" x14ac:dyDescent="0.25">
      <c r="A359" s="136"/>
      <c r="B359" s="136"/>
      <c r="C359" s="136"/>
      <c r="D359" s="136"/>
      <c r="E359" s="136"/>
      <c r="F359" s="136"/>
      <c r="G359" s="136"/>
      <c r="H359" s="136"/>
      <c r="I359" s="136"/>
      <c r="J359" s="136"/>
      <c r="K359" s="136"/>
      <c r="L359" s="136"/>
      <c r="M359" s="136"/>
      <c r="N359" s="136"/>
      <c r="AJ359" s="137"/>
      <c r="AK359" s="137"/>
      <c r="AL359" s="131"/>
      <c r="AM359" s="131"/>
      <c r="AN359" s="131"/>
    </row>
    <row r="360" spans="1:40" s="90" customFormat="1" x14ac:dyDescent="0.25">
      <c r="A360" s="136"/>
      <c r="B360" s="136"/>
      <c r="C360" s="136"/>
      <c r="D360" s="136"/>
      <c r="E360" s="136"/>
      <c r="F360" s="136"/>
      <c r="G360" s="136"/>
      <c r="H360" s="136"/>
      <c r="I360" s="136"/>
      <c r="J360" s="136"/>
      <c r="K360" s="136"/>
      <c r="L360" s="136"/>
      <c r="M360" s="136"/>
      <c r="N360" s="136"/>
      <c r="AJ360" s="137"/>
      <c r="AK360" s="137"/>
      <c r="AL360" s="131"/>
      <c r="AM360" s="131"/>
      <c r="AN360" s="131"/>
    </row>
    <row r="361" spans="1:40" s="90" customFormat="1" x14ac:dyDescent="0.25">
      <c r="A361" s="136"/>
      <c r="B361" s="136"/>
      <c r="C361" s="136"/>
      <c r="D361" s="136"/>
      <c r="E361" s="136"/>
      <c r="F361" s="136"/>
      <c r="G361" s="136"/>
      <c r="H361" s="136"/>
      <c r="I361" s="136"/>
      <c r="J361" s="136"/>
      <c r="K361" s="136"/>
      <c r="L361" s="136"/>
      <c r="M361" s="136"/>
      <c r="N361" s="136"/>
      <c r="AJ361" s="137"/>
      <c r="AK361" s="137"/>
      <c r="AL361" s="131"/>
      <c r="AM361" s="131"/>
      <c r="AN361" s="131"/>
    </row>
    <row r="362" spans="1:40" s="90" customFormat="1" x14ac:dyDescent="0.25">
      <c r="A362" s="136"/>
      <c r="B362" s="136"/>
      <c r="C362" s="136"/>
      <c r="D362" s="136"/>
      <c r="E362" s="136"/>
      <c r="F362" s="136"/>
      <c r="G362" s="136"/>
      <c r="H362" s="136"/>
      <c r="I362" s="136"/>
      <c r="J362" s="136"/>
      <c r="K362" s="136"/>
      <c r="L362" s="136"/>
      <c r="M362" s="136"/>
      <c r="N362" s="136"/>
      <c r="AJ362" s="137"/>
      <c r="AK362" s="137"/>
      <c r="AL362" s="131"/>
      <c r="AM362" s="131"/>
      <c r="AN362" s="131"/>
    </row>
    <row r="363" spans="1:40" s="90" customFormat="1" x14ac:dyDescent="0.25">
      <c r="A363" s="136"/>
      <c r="B363" s="136"/>
      <c r="C363" s="136"/>
      <c r="D363" s="136"/>
      <c r="E363" s="136"/>
      <c r="F363" s="136"/>
      <c r="G363" s="136"/>
      <c r="H363" s="136"/>
      <c r="I363" s="136"/>
      <c r="J363" s="136"/>
      <c r="K363" s="136"/>
      <c r="L363" s="136"/>
      <c r="M363" s="136"/>
      <c r="N363" s="136"/>
      <c r="AJ363" s="137"/>
      <c r="AK363" s="137"/>
      <c r="AL363" s="131"/>
      <c r="AM363" s="131"/>
      <c r="AN363" s="131"/>
    </row>
    <row r="364" spans="1:40" s="90" customFormat="1" x14ac:dyDescent="0.25">
      <c r="A364" s="136"/>
      <c r="B364" s="136"/>
      <c r="C364" s="136"/>
      <c r="D364" s="136"/>
      <c r="E364" s="136"/>
      <c r="F364" s="136"/>
      <c r="G364" s="136"/>
      <c r="H364" s="136"/>
      <c r="I364" s="136"/>
      <c r="J364" s="136"/>
      <c r="K364" s="136"/>
      <c r="L364" s="136"/>
      <c r="M364" s="136"/>
      <c r="N364" s="136"/>
      <c r="AJ364" s="137"/>
      <c r="AK364" s="137"/>
      <c r="AL364" s="131"/>
      <c r="AM364" s="131"/>
      <c r="AN364" s="131"/>
    </row>
    <row r="365" spans="1:40" s="90" customFormat="1" x14ac:dyDescent="0.25">
      <c r="A365" s="136"/>
      <c r="B365" s="136"/>
      <c r="C365" s="136"/>
      <c r="D365" s="136"/>
      <c r="E365" s="136"/>
      <c r="F365" s="136"/>
      <c r="G365" s="136"/>
      <c r="H365" s="136"/>
      <c r="I365" s="136"/>
      <c r="J365" s="136"/>
      <c r="K365" s="136"/>
      <c r="L365" s="136"/>
      <c r="M365" s="136"/>
      <c r="N365" s="136"/>
      <c r="AJ365" s="137"/>
      <c r="AK365" s="137"/>
      <c r="AL365" s="131"/>
      <c r="AM365" s="131"/>
      <c r="AN365" s="131"/>
    </row>
    <row r="366" spans="1:40" s="90" customFormat="1" x14ac:dyDescent="0.25">
      <c r="A366" s="136"/>
      <c r="B366" s="136"/>
      <c r="C366" s="136"/>
      <c r="D366" s="136"/>
      <c r="E366" s="136"/>
      <c r="F366" s="136"/>
      <c r="G366" s="136"/>
      <c r="H366" s="136"/>
      <c r="I366" s="136"/>
      <c r="J366" s="136"/>
      <c r="K366" s="136"/>
      <c r="L366" s="136"/>
      <c r="M366" s="136"/>
      <c r="N366" s="136"/>
      <c r="AJ366" s="137"/>
      <c r="AK366" s="137"/>
      <c r="AL366" s="131"/>
      <c r="AM366" s="131"/>
      <c r="AN366" s="131"/>
    </row>
    <row r="367" spans="1:40" s="90" customFormat="1" x14ac:dyDescent="0.25">
      <c r="A367" s="136"/>
      <c r="B367" s="136"/>
      <c r="C367" s="136"/>
      <c r="D367" s="136"/>
      <c r="E367" s="136"/>
      <c r="F367" s="136"/>
      <c r="G367" s="136"/>
      <c r="H367" s="136"/>
      <c r="I367" s="136"/>
      <c r="J367" s="136"/>
      <c r="K367" s="136"/>
      <c r="L367" s="136"/>
      <c r="M367" s="136"/>
      <c r="N367" s="136"/>
      <c r="AJ367" s="137"/>
      <c r="AK367" s="137"/>
      <c r="AL367" s="131"/>
      <c r="AM367" s="131"/>
      <c r="AN367" s="131"/>
    </row>
    <row r="368" spans="1:40" s="90" customFormat="1" x14ac:dyDescent="0.25">
      <c r="A368" s="136"/>
      <c r="B368" s="136"/>
      <c r="C368" s="136"/>
      <c r="D368" s="136"/>
      <c r="E368" s="136"/>
      <c r="F368" s="136"/>
      <c r="G368" s="136"/>
      <c r="H368" s="136"/>
      <c r="I368" s="136"/>
      <c r="J368" s="136"/>
      <c r="K368" s="136"/>
      <c r="L368" s="136"/>
      <c r="M368" s="136"/>
      <c r="N368" s="136"/>
      <c r="AJ368" s="137"/>
      <c r="AK368" s="137"/>
      <c r="AL368" s="131"/>
      <c r="AM368" s="131"/>
      <c r="AN368" s="131"/>
    </row>
    <row r="369" spans="1:40" s="90" customFormat="1" x14ac:dyDescent="0.25">
      <c r="A369" s="136"/>
      <c r="B369" s="136"/>
      <c r="C369" s="136"/>
      <c r="D369" s="136"/>
      <c r="E369" s="136"/>
      <c r="F369" s="136"/>
      <c r="G369" s="136"/>
      <c r="H369" s="136"/>
      <c r="I369" s="136"/>
      <c r="J369" s="136"/>
      <c r="K369" s="136"/>
      <c r="L369" s="136"/>
      <c r="M369" s="136"/>
      <c r="N369" s="136"/>
      <c r="AJ369" s="137"/>
      <c r="AK369" s="137"/>
      <c r="AL369" s="131"/>
      <c r="AM369" s="131"/>
      <c r="AN369" s="131"/>
    </row>
    <row r="370" spans="1:40" s="90" customFormat="1" x14ac:dyDescent="0.25">
      <c r="A370" s="136"/>
      <c r="B370" s="136"/>
      <c r="C370" s="136"/>
      <c r="D370" s="136"/>
      <c r="E370" s="136"/>
      <c r="F370" s="136"/>
      <c r="G370" s="136"/>
      <c r="H370" s="136"/>
      <c r="I370" s="136"/>
      <c r="J370" s="136"/>
      <c r="K370" s="136"/>
      <c r="L370" s="136"/>
      <c r="M370" s="136"/>
      <c r="N370" s="136"/>
      <c r="AJ370" s="137"/>
      <c r="AK370" s="137"/>
      <c r="AL370" s="131"/>
      <c r="AM370" s="131"/>
      <c r="AN370" s="131"/>
    </row>
    <row r="371" spans="1:40" s="90" customFormat="1" x14ac:dyDescent="0.25">
      <c r="A371" s="136"/>
      <c r="B371" s="136"/>
      <c r="C371" s="136"/>
      <c r="D371" s="136"/>
      <c r="E371" s="136"/>
      <c r="F371" s="136"/>
      <c r="G371" s="136"/>
      <c r="H371" s="136"/>
      <c r="I371" s="136"/>
      <c r="J371" s="136"/>
      <c r="K371" s="136"/>
      <c r="L371" s="136"/>
      <c r="M371" s="136"/>
      <c r="N371" s="136"/>
      <c r="AJ371" s="137"/>
      <c r="AK371" s="137"/>
      <c r="AL371" s="131"/>
      <c r="AM371" s="131"/>
      <c r="AN371" s="131"/>
    </row>
    <row r="372" spans="1:40" s="90" customFormat="1" x14ac:dyDescent="0.25">
      <c r="A372" s="136"/>
      <c r="B372" s="136"/>
      <c r="C372" s="136"/>
      <c r="D372" s="136"/>
      <c r="E372" s="136"/>
      <c r="F372" s="136"/>
      <c r="G372" s="136"/>
      <c r="H372" s="136"/>
      <c r="I372" s="136"/>
      <c r="J372" s="136"/>
      <c r="K372" s="136"/>
      <c r="L372" s="136"/>
      <c r="M372" s="136"/>
      <c r="N372" s="136"/>
      <c r="AJ372" s="137"/>
      <c r="AK372" s="137"/>
      <c r="AL372" s="131"/>
      <c r="AM372" s="131"/>
      <c r="AN372" s="131"/>
    </row>
    <row r="373" spans="1:40" s="90" customFormat="1" x14ac:dyDescent="0.25">
      <c r="A373" s="136"/>
      <c r="B373" s="136"/>
      <c r="C373" s="136"/>
      <c r="D373" s="136"/>
      <c r="E373" s="136"/>
      <c r="F373" s="136"/>
      <c r="G373" s="136"/>
      <c r="H373" s="136"/>
      <c r="I373" s="136"/>
      <c r="J373" s="136"/>
      <c r="K373" s="136"/>
      <c r="L373" s="136"/>
      <c r="M373" s="136"/>
      <c r="N373" s="136"/>
      <c r="AJ373" s="137"/>
      <c r="AK373" s="137"/>
      <c r="AL373" s="131"/>
      <c r="AM373" s="131"/>
      <c r="AN373" s="131"/>
    </row>
    <row r="374" spans="1:40" s="90" customFormat="1" x14ac:dyDescent="0.25">
      <c r="A374" s="136"/>
      <c r="B374" s="136"/>
      <c r="C374" s="136"/>
      <c r="D374" s="136"/>
      <c r="E374" s="136"/>
      <c r="F374" s="136"/>
      <c r="G374" s="136"/>
      <c r="H374" s="136"/>
      <c r="I374" s="136"/>
      <c r="J374" s="136"/>
      <c r="K374" s="136"/>
      <c r="L374" s="136"/>
      <c r="M374" s="136"/>
      <c r="N374" s="136"/>
      <c r="AJ374" s="137"/>
      <c r="AK374" s="137"/>
      <c r="AL374" s="131"/>
      <c r="AM374" s="131"/>
      <c r="AN374" s="131"/>
    </row>
    <row r="375" spans="1:40" s="90" customFormat="1" x14ac:dyDescent="0.25">
      <c r="A375" s="136"/>
      <c r="B375" s="136"/>
      <c r="C375" s="136"/>
      <c r="D375" s="136"/>
      <c r="E375" s="136"/>
      <c r="F375" s="136"/>
      <c r="G375" s="136"/>
      <c r="H375" s="136"/>
      <c r="I375" s="136"/>
      <c r="J375" s="136"/>
      <c r="K375" s="136"/>
      <c r="L375" s="136"/>
      <c r="M375" s="136"/>
      <c r="N375" s="136"/>
      <c r="AJ375" s="137"/>
      <c r="AK375" s="137"/>
      <c r="AL375" s="131"/>
      <c r="AM375" s="131"/>
      <c r="AN375" s="131"/>
    </row>
    <row r="376" spans="1:40" s="90" customFormat="1" x14ac:dyDescent="0.25">
      <c r="A376" s="136"/>
      <c r="B376" s="136"/>
      <c r="C376" s="136"/>
      <c r="D376" s="136"/>
      <c r="E376" s="136"/>
      <c r="F376" s="136"/>
      <c r="G376" s="136"/>
      <c r="H376" s="136"/>
      <c r="I376" s="136"/>
      <c r="J376" s="136"/>
      <c r="K376" s="136"/>
      <c r="L376" s="136"/>
      <c r="M376" s="136"/>
      <c r="N376" s="136"/>
      <c r="AJ376" s="137"/>
      <c r="AK376" s="137"/>
      <c r="AL376" s="131"/>
      <c r="AM376" s="131"/>
      <c r="AN376" s="131"/>
    </row>
    <row r="377" spans="1:40" s="90" customFormat="1" x14ac:dyDescent="0.25">
      <c r="A377" s="136"/>
      <c r="B377" s="136"/>
      <c r="C377" s="136"/>
      <c r="D377" s="136"/>
      <c r="E377" s="136"/>
      <c r="F377" s="136"/>
      <c r="G377" s="136"/>
      <c r="H377" s="136"/>
      <c r="I377" s="136"/>
      <c r="J377" s="136"/>
      <c r="K377" s="136"/>
      <c r="L377" s="136"/>
      <c r="M377" s="136"/>
      <c r="N377" s="136"/>
      <c r="AJ377" s="137"/>
      <c r="AK377" s="137"/>
      <c r="AL377" s="131"/>
      <c r="AM377" s="131"/>
      <c r="AN377" s="131"/>
    </row>
    <row r="378" spans="1:40" s="90" customFormat="1" x14ac:dyDescent="0.25">
      <c r="A378" s="136"/>
      <c r="B378" s="136"/>
      <c r="C378" s="136"/>
      <c r="D378" s="136"/>
      <c r="E378" s="136"/>
      <c r="F378" s="136"/>
      <c r="G378" s="136"/>
      <c r="H378" s="136"/>
      <c r="I378" s="136"/>
      <c r="J378" s="136"/>
      <c r="K378" s="136"/>
      <c r="L378" s="136"/>
      <c r="M378" s="136"/>
      <c r="N378" s="136"/>
      <c r="AJ378" s="137"/>
      <c r="AK378" s="137"/>
      <c r="AL378" s="131"/>
      <c r="AM378" s="131"/>
      <c r="AN378" s="131"/>
    </row>
    <row r="379" spans="1:40" s="90" customFormat="1" x14ac:dyDescent="0.25">
      <c r="A379" s="136"/>
      <c r="B379" s="136"/>
      <c r="C379" s="136"/>
      <c r="D379" s="136"/>
      <c r="E379" s="136"/>
      <c r="F379" s="136"/>
      <c r="G379" s="136"/>
      <c r="H379" s="136"/>
      <c r="I379" s="136"/>
      <c r="J379" s="136"/>
      <c r="K379" s="136"/>
      <c r="L379" s="136"/>
      <c r="M379" s="136"/>
      <c r="N379" s="136"/>
      <c r="AJ379" s="137"/>
      <c r="AK379" s="137"/>
      <c r="AL379" s="131"/>
      <c r="AM379" s="131"/>
      <c r="AN379" s="131"/>
    </row>
    <row r="380" spans="1:40" s="90" customFormat="1" x14ac:dyDescent="0.25">
      <c r="A380" s="136"/>
      <c r="B380" s="136"/>
      <c r="C380" s="136"/>
      <c r="D380" s="136"/>
      <c r="E380" s="136"/>
      <c r="F380" s="136"/>
      <c r="G380" s="136"/>
      <c r="H380" s="136"/>
      <c r="I380" s="136"/>
      <c r="J380" s="136"/>
      <c r="K380" s="136"/>
      <c r="L380" s="136"/>
      <c r="M380" s="136"/>
      <c r="N380" s="136"/>
      <c r="AJ380" s="137"/>
      <c r="AK380" s="137"/>
      <c r="AL380" s="131"/>
      <c r="AM380" s="131"/>
      <c r="AN380" s="131"/>
    </row>
    <row r="381" spans="1:40" s="90" customFormat="1" x14ac:dyDescent="0.25">
      <c r="A381" s="136"/>
      <c r="B381" s="136"/>
      <c r="C381" s="136"/>
      <c r="D381" s="136"/>
      <c r="E381" s="136"/>
      <c r="F381" s="136"/>
      <c r="G381" s="136"/>
      <c r="H381" s="136"/>
      <c r="I381" s="136"/>
      <c r="J381" s="136"/>
      <c r="K381" s="136"/>
      <c r="L381" s="136"/>
      <c r="M381" s="136"/>
      <c r="N381" s="136"/>
      <c r="AJ381" s="137"/>
      <c r="AK381" s="137"/>
      <c r="AL381" s="131"/>
      <c r="AM381" s="131"/>
      <c r="AN381" s="131"/>
    </row>
    <row r="382" spans="1:40" s="90" customFormat="1" x14ac:dyDescent="0.25">
      <c r="A382" s="136"/>
      <c r="B382" s="136"/>
      <c r="C382" s="136"/>
      <c r="D382" s="136"/>
      <c r="E382" s="136"/>
      <c r="F382" s="136"/>
      <c r="G382" s="136"/>
      <c r="H382" s="136"/>
      <c r="I382" s="136"/>
      <c r="J382" s="136"/>
      <c r="K382" s="136"/>
      <c r="L382" s="136"/>
      <c r="M382" s="136"/>
      <c r="N382" s="136"/>
      <c r="AJ382" s="137"/>
      <c r="AK382" s="137"/>
      <c r="AL382" s="131"/>
      <c r="AM382" s="131"/>
      <c r="AN382" s="131"/>
    </row>
    <row r="383" spans="1:40" s="90" customFormat="1" x14ac:dyDescent="0.25">
      <c r="A383" s="136"/>
      <c r="B383" s="136"/>
      <c r="C383" s="136"/>
      <c r="D383" s="136"/>
      <c r="E383" s="136"/>
      <c r="F383" s="136"/>
      <c r="G383" s="136"/>
      <c r="H383" s="136"/>
      <c r="I383" s="136"/>
      <c r="J383" s="136"/>
      <c r="K383" s="136"/>
      <c r="L383" s="136"/>
      <c r="M383" s="136"/>
      <c r="N383" s="136"/>
      <c r="AJ383" s="137"/>
      <c r="AK383" s="137"/>
      <c r="AL383" s="131"/>
      <c r="AM383" s="131"/>
      <c r="AN383" s="131"/>
    </row>
    <row r="384" spans="1:40" s="90" customFormat="1" x14ac:dyDescent="0.25">
      <c r="A384" s="136"/>
      <c r="B384" s="136"/>
      <c r="C384" s="136"/>
      <c r="D384" s="136"/>
      <c r="E384" s="136"/>
      <c r="F384" s="136"/>
      <c r="G384" s="136"/>
      <c r="H384" s="136"/>
      <c r="I384" s="136"/>
      <c r="J384" s="136"/>
      <c r="K384" s="136"/>
      <c r="L384" s="136"/>
      <c r="M384" s="136"/>
      <c r="N384" s="136"/>
      <c r="AJ384" s="137"/>
      <c r="AK384" s="137"/>
      <c r="AL384" s="131"/>
      <c r="AM384" s="131"/>
      <c r="AN384" s="131"/>
    </row>
    <row r="385" spans="1:40" s="90" customFormat="1" x14ac:dyDescent="0.25">
      <c r="A385" s="136"/>
      <c r="B385" s="136"/>
      <c r="C385" s="136"/>
      <c r="D385" s="136"/>
      <c r="E385" s="136"/>
      <c r="F385" s="136"/>
      <c r="G385" s="136"/>
      <c r="H385" s="136"/>
      <c r="I385" s="136"/>
      <c r="J385" s="136"/>
      <c r="K385" s="136"/>
      <c r="L385" s="136"/>
      <c r="M385" s="136"/>
      <c r="N385" s="136"/>
      <c r="AJ385" s="137"/>
      <c r="AK385" s="137"/>
      <c r="AL385" s="131"/>
      <c r="AM385" s="131"/>
      <c r="AN385" s="131"/>
    </row>
    <row r="386" spans="1:40" s="90" customFormat="1" x14ac:dyDescent="0.25">
      <c r="A386" s="136"/>
      <c r="B386" s="136"/>
      <c r="C386" s="136"/>
      <c r="D386" s="136"/>
      <c r="E386" s="136"/>
      <c r="F386" s="136"/>
      <c r="G386" s="136"/>
      <c r="H386" s="136"/>
      <c r="I386" s="136"/>
      <c r="J386" s="136"/>
      <c r="K386" s="136"/>
      <c r="L386" s="136"/>
      <c r="M386" s="136"/>
      <c r="N386" s="136"/>
      <c r="AJ386" s="137"/>
      <c r="AK386" s="137"/>
      <c r="AL386" s="131"/>
      <c r="AM386" s="131"/>
      <c r="AN386" s="131"/>
    </row>
    <row r="387" spans="1:40" s="90" customFormat="1" x14ac:dyDescent="0.25">
      <c r="A387" s="136"/>
      <c r="B387" s="136"/>
      <c r="C387" s="136"/>
      <c r="D387" s="136"/>
      <c r="E387" s="136"/>
      <c r="F387" s="136"/>
      <c r="G387" s="136"/>
      <c r="H387" s="136"/>
      <c r="I387" s="136"/>
      <c r="J387" s="136"/>
      <c r="K387" s="136"/>
      <c r="L387" s="136"/>
      <c r="M387" s="136"/>
      <c r="N387" s="136"/>
      <c r="AJ387" s="137"/>
      <c r="AK387" s="137"/>
      <c r="AL387" s="131"/>
      <c r="AM387" s="131"/>
      <c r="AN387" s="131"/>
    </row>
    <row r="388" spans="1:40" s="90" customFormat="1" x14ac:dyDescent="0.25">
      <c r="A388" s="136"/>
      <c r="B388" s="136"/>
      <c r="C388" s="136"/>
      <c r="D388" s="136"/>
      <c r="E388" s="136"/>
      <c r="F388" s="136"/>
      <c r="G388" s="136"/>
      <c r="H388" s="136"/>
      <c r="I388" s="136"/>
      <c r="J388" s="136"/>
      <c r="K388" s="136"/>
      <c r="L388" s="136"/>
      <c r="M388" s="136"/>
      <c r="N388" s="136"/>
      <c r="AJ388" s="137"/>
      <c r="AK388" s="137"/>
      <c r="AL388" s="131"/>
      <c r="AM388" s="131"/>
      <c r="AN388" s="131"/>
    </row>
    <row r="389" spans="1:40" s="90" customFormat="1" x14ac:dyDescent="0.25">
      <c r="A389" s="136"/>
      <c r="B389" s="136"/>
      <c r="C389" s="136"/>
      <c r="D389" s="136"/>
      <c r="E389" s="136"/>
      <c r="F389" s="136"/>
      <c r="G389" s="136"/>
      <c r="H389" s="136"/>
      <c r="I389" s="136"/>
      <c r="J389" s="136"/>
      <c r="K389" s="136"/>
      <c r="L389" s="136"/>
      <c r="M389" s="136"/>
      <c r="N389" s="136"/>
      <c r="AJ389" s="137"/>
      <c r="AK389" s="137"/>
      <c r="AL389" s="131"/>
      <c r="AM389" s="131"/>
      <c r="AN389" s="131"/>
    </row>
    <row r="390" spans="1:40" s="90" customFormat="1" x14ac:dyDescent="0.25">
      <c r="A390" s="136"/>
      <c r="B390" s="136"/>
      <c r="C390" s="136"/>
      <c r="D390" s="136"/>
      <c r="E390" s="136"/>
      <c r="F390" s="136"/>
      <c r="G390" s="136"/>
      <c r="H390" s="136"/>
      <c r="I390" s="136"/>
      <c r="J390" s="136"/>
      <c r="K390" s="136"/>
      <c r="L390" s="136"/>
      <c r="M390" s="136"/>
      <c r="N390" s="136"/>
      <c r="AJ390" s="137"/>
      <c r="AK390" s="137"/>
      <c r="AL390" s="131"/>
      <c r="AM390" s="131"/>
      <c r="AN390" s="131"/>
    </row>
    <row r="391" spans="1:40" s="90" customFormat="1" x14ac:dyDescent="0.25">
      <c r="A391" s="136"/>
      <c r="B391" s="136"/>
      <c r="C391" s="136"/>
      <c r="D391" s="136"/>
      <c r="E391" s="136"/>
      <c r="F391" s="136"/>
      <c r="G391" s="136"/>
      <c r="H391" s="136"/>
      <c r="I391" s="136"/>
      <c r="J391" s="136"/>
      <c r="K391" s="136"/>
      <c r="L391" s="136"/>
      <c r="M391" s="136"/>
      <c r="N391" s="136"/>
      <c r="AJ391" s="137"/>
      <c r="AK391" s="137"/>
      <c r="AL391" s="131"/>
      <c r="AM391" s="131"/>
      <c r="AN391" s="131"/>
    </row>
    <row r="392" spans="1:40" s="90" customFormat="1" x14ac:dyDescent="0.25">
      <c r="A392" s="136"/>
      <c r="B392" s="136"/>
      <c r="C392" s="136"/>
      <c r="D392" s="136"/>
      <c r="E392" s="136"/>
      <c r="F392" s="136"/>
      <c r="G392" s="136"/>
      <c r="H392" s="136"/>
      <c r="I392" s="136"/>
      <c r="J392" s="136"/>
      <c r="K392" s="136"/>
      <c r="L392" s="136"/>
      <c r="M392" s="136"/>
      <c r="N392" s="136"/>
      <c r="AJ392" s="137"/>
      <c r="AK392" s="137"/>
      <c r="AL392" s="131"/>
      <c r="AM392" s="131"/>
      <c r="AN392" s="131"/>
    </row>
    <row r="393" spans="1:40" s="90" customFormat="1" x14ac:dyDescent="0.25">
      <c r="A393" s="136"/>
      <c r="B393" s="136"/>
      <c r="C393" s="136"/>
      <c r="D393" s="136"/>
      <c r="E393" s="136"/>
      <c r="F393" s="136"/>
      <c r="G393" s="136"/>
      <c r="H393" s="136"/>
      <c r="I393" s="136"/>
      <c r="J393" s="136"/>
      <c r="K393" s="136"/>
      <c r="L393" s="136"/>
      <c r="M393" s="136"/>
      <c r="N393" s="136"/>
      <c r="AJ393" s="137"/>
      <c r="AK393" s="137"/>
      <c r="AL393" s="131"/>
      <c r="AM393" s="131"/>
      <c r="AN393" s="131"/>
    </row>
    <row r="394" spans="1:40" s="90" customFormat="1" x14ac:dyDescent="0.25">
      <c r="A394" s="136"/>
      <c r="B394" s="136"/>
      <c r="C394" s="136"/>
      <c r="D394" s="136"/>
      <c r="E394" s="136"/>
      <c r="F394" s="136"/>
      <c r="G394" s="136"/>
      <c r="H394" s="136"/>
      <c r="I394" s="136"/>
      <c r="J394" s="136"/>
      <c r="K394" s="136"/>
      <c r="L394" s="136"/>
      <c r="M394" s="136"/>
      <c r="N394" s="136"/>
      <c r="AJ394" s="137"/>
      <c r="AK394" s="137"/>
      <c r="AL394" s="131"/>
      <c r="AM394" s="131"/>
      <c r="AN394" s="131"/>
    </row>
    <row r="395" spans="1:40" s="90" customFormat="1" x14ac:dyDescent="0.25">
      <c r="A395" s="136"/>
      <c r="B395" s="136"/>
      <c r="C395" s="136"/>
      <c r="D395" s="136"/>
      <c r="E395" s="136"/>
      <c r="F395" s="136"/>
      <c r="G395" s="136"/>
      <c r="H395" s="136"/>
      <c r="I395" s="136"/>
      <c r="J395" s="136"/>
      <c r="K395" s="136"/>
      <c r="L395" s="136"/>
      <c r="M395" s="136"/>
      <c r="N395" s="136"/>
      <c r="AJ395" s="137"/>
      <c r="AK395" s="137"/>
      <c r="AL395" s="131"/>
      <c r="AM395" s="131"/>
      <c r="AN395" s="131"/>
    </row>
    <row r="396" spans="1:40" s="90" customFormat="1" x14ac:dyDescent="0.25">
      <c r="A396" s="136"/>
      <c r="B396" s="136"/>
      <c r="C396" s="136"/>
      <c r="D396" s="136"/>
      <c r="E396" s="136"/>
      <c r="F396" s="136"/>
      <c r="G396" s="136"/>
      <c r="H396" s="136"/>
      <c r="I396" s="136"/>
      <c r="J396" s="136"/>
      <c r="K396" s="136"/>
      <c r="L396" s="136"/>
      <c r="M396" s="136"/>
      <c r="N396" s="136"/>
      <c r="AJ396" s="137"/>
      <c r="AK396" s="137"/>
      <c r="AL396" s="131"/>
      <c r="AM396" s="131"/>
      <c r="AN396" s="131"/>
    </row>
    <row r="397" spans="1:40" s="90" customFormat="1" x14ac:dyDescent="0.25">
      <c r="A397" s="136"/>
      <c r="B397" s="136"/>
      <c r="C397" s="136"/>
      <c r="D397" s="136"/>
      <c r="E397" s="136"/>
      <c r="F397" s="136"/>
      <c r="G397" s="136"/>
      <c r="H397" s="136"/>
      <c r="I397" s="136"/>
      <c r="J397" s="136"/>
      <c r="K397" s="136"/>
      <c r="L397" s="136"/>
      <c r="M397" s="136"/>
      <c r="N397" s="136"/>
      <c r="AJ397" s="137"/>
      <c r="AK397" s="137"/>
      <c r="AL397" s="131"/>
      <c r="AM397" s="131"/>
      <c r="AN397" s="131"/>
    </row>
    <row r="398" spans="1:40" s="90" customFormat="1" x14ac:dyDescent="0.25">
      <c r="A398" s="136"/>
      <c r="B398" s="136"/>
      <c r="C398" s="136"/>
      <c r="D398" s="136"/>
      <c r="E398" s="136"/>
      <c r="F398" s="136"/>
      <c r="G398" s="136"/>
      <c r="H398" s="136"/>
      <c r="I398" s="136"/>
      <c r="J398" s="136"/>
      <c r="K398" s="136"/>
      <c r="L398" s="136"/>
      <c r="M398" s="136"/>
      <c r="N398" s="136"/>
      <c r="AJ398" s="137"/>
      <c r="AK398" s="137"/>
      <c r="AL398" s="131"/>
      <c r="AM398" s="131"/>
      <c r="AN398" s="131"/>
    </row>
    <row r="399" spans="1:40" s="90" customFormat="1" x14ac:dyDescent="0.25">
      <c r="A399" s="136"/>
      <c r="B399" s="136"/>
      <c r="C399" s="136"/>
      <c r="D399" s="136"/>
      <c r="E399" s="136"/>
      <c r="F399" s="136"/>
      <c r="G399" s="136"/>
      <c r="H399" s="136"/>
      <c r="I399" s="136"/>
      <c r="J399" s="136"/>
      <c r="K399" s="136"/>
      <c r="L399" s="136"/>
      <c r="M399" s="136"/>
      <c r="N399" s="136"/>
      <c r="AJ399" s="137"/>
      <c r="AK399" s="137"/>
      <c r="AL399" s="131"/>
      <c r="AM399" s="131"/>
      <c r="AN399" s="131"/>
    </row>
    <row r="400" spans="1:40" s="90" customFormat="1" x14ac:dyDescent="0.25">
      <c r="A400" s="136"/>
      <c r="B400" s="136"/>
      <c r="C400" s="136"/>
      <c r="D400" s="136"/>
      <c r="E400" s="136"/>
      <c r="F400" s="136"/>
      <c r="G400" s="136"/>
      <c r="H400" s="136"/>
      <c r="I400" s="136"/>
      <c r="J400" s="136"/>
      <c r="K400" s="136"/>
      <c r="L400" s="136"/>
      <c r="M400" s="136"/>
      <c r="N400" s="136"/>
      <c r="AJ400" s="137"/>
      <c r="AK400" s="137"/>
      <c r="AL400" s="131"/>
      <c r="AM400" s="131"/>
      <c r="AN400" s="131"/>
    </row>
    <row r="401" spans="1:40" s="90" customFormat="1" x14ac:dyDescent="0.25">
      <c r="A401" s="136"/>
      <c r="B401" s="136"/>
      <c r="C401" s="136"/>
      <c r="D401" s="136"/>
      <c r="E401" s="136"/>
      <c r="F401" s="136"/>
      <c r="G401" s="136"/>
      <c r="H401" s="136"/>
      <c r="I401" s="136"/>
      <c r="J401" s="136"/>
      <c r="K401" s="136"/>
      <c r="L401" s="136"/>
      <c r="M401" s="136"/>
      <c r="N401" s="136"/>
      <c r="AJ401" s="137"/>
      <c r="AK401" s="137"/>
      <c r="AL401" s="131"/>
      <c r="AM401" s="131"/>
      <c r="AN401" s="131"/>
    </row>
    <row r="402" spans="1:40" s="90" customFormat="1" x14ac:dyDescent="0.25">
      <c r="A402" s="136"/>
      <c r="B402" s="136"/>
      <c r="C402" s="136"/>
      <c r="D402" s="136"/>
      <c r="E402" s="136"/>
      <c r="F402" s="136"/>
      <c r="G402" s="136"/>
      <c r="H402" s="136"/>
      <c r="I402" s="136"/>
      <c r="J402" s="136"/>
      <c r="K402" s="136"/>
      <c r="L402" s="136"/>
      <c r="M402" s="136"/>
      <c r="N402" s="136"/>
      <c r="AJ402" s="137"/>
      <c r="AK402" s="137"/>
      <c r="AL402" s="131"/>
      <c r="AM402" s="131"/>
      <c r="AN402" s="131"/>
    </row>
    <row r="403" spans="1:40" s="90" customFormat="1" x14ac:dyDescent="0.25">
      <c r="A403" s="136"/>
      <c r="B403" s="136"/>
      <c r="C403" s="136"/>
      <c r="D403" s="136"/>
      <c r="E403" s="136"/>
      <c r="F403" s="136"/>
      <c r="G403" s="136"/>
      <c r="H403" s="136"/>
      <c r="I403" s="136"/>
      <c r="J403" s="136"/>
      <c r="K403" s="136"/>
      <c r="L403" s="136"/>
      <c r="M403" s="136"/>
      <c r="N403" s="136"/>
      <c r="AJ403" s="137"/>
      <c r="AK403" s="137"/>
      <c r="AL403" s="131"/>
      <c r="AM403" s="131"/>
      <c r="AN403" s="131"/>
    </row>
    <row r="404" spans="1:40" s="90" customFormat="1" x14ac:dyDescent="0.25">
      <c r="A404" s="136"/>
      <c r="B404" s="136"/>
      <c r="C404" s="136"/>
      <c r="D404" s="136"/>
      <c r="E404" s="136"/>
      <c r="F404" s="136"/>
      <c r="G404" s="136"/>
      <c r="H404" s="136"/>
      <c r="I404" s="136"/>
      <c r="J404" s="136"/>
      <c r="K404" s="136"/>
      <c r="L404" s="136"/>
      <c r="M404" s="136"/>
      <c r="N404" s="136"/>
      <c r="AJ404" s="137"/>
      <c r="AK404" s="137"/>
      <c r="AL404" s="131"/>
      <c r="AM404" s="131"/>
      <c r="AN404" s="131"/>
    </row>
    <row r="405" spans="1:40" s="90" customFormat="1" x14ac:dyDescent="0.25">
      <c r="A405" s="136"/>
      <c r="B405" s="136"/>
      <c r="C405" s="136"/>
      <c r="D405" s="136"/>
      <c r="E405" s="136"/>
      <c r="F405" s="136"/>
      <c r="G405" s="136"/>
      <c r="H405" s="136"/>
      <c r="I405" s="136"/>
      <c r="J405" s="136"/>
      <c r="K405" s="136"/>
      <c r="L405" s="136"/>
      <c r="M405" s="136"/>
      <c r="N405" s="136"/>
      <c r="AJ405" s="137"/>
      <c r="AK405" s="137"/>
      <c r="AL405" s="131"/>
      <c r="AM405" s="131"/>
      <c r="AN405" s="131"/>
    </row>
    <row r="406" spans="1:40" s="90" customFormat="1" x14ac:dyDescent="0.25">
      <c r="A406" s="136"/>
      <c r="B406" s="136"/>
      <c r="C406" s="136"/>
      <c r="D406" s="136"/>
      <c r="E406" s="136"/>
      <c r="F406" s="136"/>
      <c r="G406" s="136"/>
      <c r="H406" s="136"/>
      <c r="I406" s="136"/>
      <c r="J406" s="136"/>
      <c r="K406" s="136"/>
      <c r="L406" s="136"/>
      <c r="M406" s="136"/>
      <c r="N406" s="136"/>
      <c r="AJ406" s="137"/>
      <c r="AK406" s="137"/>
      <c r="AL406" s="131"/>
      <c r="AM406" s="131"/>
      <c r="AN406" s="131"/>
    </row>
    <row r="407" spans="1:40" s="90" customFormat="1" x14ac:dyDescent="0.25">
      <c r="A407" s="136"/>
      <c r="B407" s="136"/>
      <c r="C407" s="136"/>
      <c r="D407" s="136"/>
      <c r="E407" s="136"/>
      <c r="F407" s="136"/>
      <c r="G407" s="136"/>
      <c r="H407" s="136"/>
      <c r="I407" s="136"/>
      <c r="J407" s="136"/>
      <c r="K407" s="136"/>
      <c r="L407" s="136"/>
      <c r="M407" s="136"/>
      <c r="N407" s="136"/>
      <c r="AJ407" s="137"/>
      <c r="AK407" s="137"/>
      <c r="AL407" s="131"/>
      <c r="AM407" s="131"/>
      <c r="AN407" s="131"/>
    </row>
    <row r="408" spans="1:40" s="90" customFormat="1" x14ac:dyDescent="0.25">
      <c r="A408" s="136"/>
      <c r="B408" s="136"/>
      <c r="C408" s="136"/>
      <c r="D408" s="136"/>
      <c r="E408" s="136"/>
      <c r="F408" s="136"/>
      <c r="G408" s="136"/>
      <c r="H408" s="136"/>
      <c r="I408" s="136"/>
      <c r="J408" s="136"/>
      <c r="K408" s="136"/>
      <c r="L408" s="136"/>
      <c r="M408" s="136"/>
      <c r="N408" s="136"/>
      <c r="AJ408" s="137"/>
      <c r="AK408" s="137"/>
      <c r="AL408" s="131"/>
      <c r="AM408" s="131"/>
      <c r="AN408" s="131"/>
    </row>
    <row r="409" spans="1:40" s="90" customFormat="1" x14ac:dyDescent="0.25">
      <c r="A409" s="136"/>
      <c r="B409" s="136"/>
      <c r="C409" s="136"/>
      <c r="D409" s="136"/>
      <c r="E409" s="136"/>
      <c r="F409" s="136"/>
      <c r="G409" s="136"/>
      <c r="H409" s="136"/>
      <c r="I409" s="136"/>
      <c r="J409" s="136"/>
      <c r="K409" s="136"/>
      <c r="L409" s="136"/>
      <c r="M409" s="136"/>
      <c r="N409" s="136"/>
      <c r="AJ409" s="137"/>
      <c r="AK409" s="137"/>
      <c r="AL409" s="131"/>
      <c r="AM409" s="131"/>
      <c r="AN409" s="131"/>
    </row>
    <row r="410" spans="1:40" s="90" customFormat="1" x14ac:dyDescent="0.25">
      <c r="A410" s="136"/>
      <c r="B410" s="136"/>
      <c r="C410" s="136"/>
      <c r="D410" s="136"/>
      <c r="E410" s="136"/>
      <c r="F410" s="136"/>
      <c r="G410" s="136"/>
      <c r="H410" s="136"/>
      <c r="I410" s="136"/>
      <c r="J410" s="136"/>
      <c r="K410" s="136"/>
      <c r="L410" s="136"/>
      <c r="M410" s="136"/>
      <c r="N410" s="136"/>
      <c r="AJ410" s="137"/>
      <c r="AK410" s="137"/>
      <c r="AL410" s="131"/>
      <c r="AM410" s="131"/>
      <c r="AN410" s="131"/>
    </row>
    <row r="411" spans="1:40" s="90" customFormat="1" x14ac:dyDescent="0.25">
      <c r="A411" s="136"/>
      <c r="B411" s="136"/>
      <c r="C411" s="136"/>
      <c r="D411" s="136"/>
      <c r="E411" s="136"/>
      <c r="F411" s="136"/>
      <c r="G411" s="136"/>
      <c r="H411" s="136"/>
      <c r="I411" s="136"/>
      <c r="J411" s="136"/>
      <c r="K411" s="136"/>
      <c r="L411" s="136"/>
      <c r="M411" s="136"/>
      <c r="N411" s="136"/>
      <c r="AJ411" s="137"/>
      <c r="AK411" s="137"/>
      <c r="AL411" s="131"/>
      <c r="AM411" s="131"/>
      <c r="AN411" s="131"/>
    </row>
    <row r="412" spans="1:40" s="90" customFormat="1" x14ac:dyDescent="0.25">
      <c r="A412" s="136"/>
      <c r="B412" s="136"/>
      <c r="C412" s="136"/>
      <c r="D412" s="136"/>
      <c r="E412" s="136"/>
      <c r="F412" s="136"/>
      <c r="G412" s="136"/>
      <c r="H412" s="136"/>
      <c r="I412" s="136"/>
      <c r="J412" s="136"/>
      <c r="K412" s="136"/>
      <c r="L412" s="136"/>
      <c r="M412" s="136"/>
      <c r="N412" s="136"/>
      <c r="AJ412" s="137"/>
      <c r="AK412" s="137"/>
      <c r="AL412" s="131"/>
      <c r="AM412" s="131"/>
      <c r="AN412" s="131"/>
    </row>
    <row r="413" spans="1:40" s="90" customFormat="1" x14ac:dyDescent="0.25">
      <c r="A413" s="136"/>
      <c r="B413" s="136"/>
      <c r="C413" s="136"/>
      <c r="D413" s="136"/>
      <c r="E413" s="136"/>
      <c r="F413" s="136"/>
      <c r="G413" s="136"/>
      <c r="H413" s="136"/>
      <c r="I413" s="136"/>
      <c r="J413" s="136"/>
      <c r="K413" s="136"/>
      <c r="L413" s="136"/>
      <c r="M413" s="136"/>
      <c r="N413" s="136"/>
      <c r="AJ413" s="137"/>
      <c r="AK413" s="137"/>
      <c r="AL413" s="131"/>
      <c r="AM413" s="131"/>
      <c r="AN413" s="131"/>
    </row>
    <row r="414" spans="1:40" s="90" customFormat="1" x14ac:dyDescent="0.25">
      <c r="A414" s="136"/>
      <c r="B414" s="136"/>
      <c r="C414" s="136"/>
      <c r="D414" s="136"/>
      <c r="E414" s="136"/>
      <c r="F414" s="136"/>
      <c r="G414" s="136"/>
      <c r="H414" s="136"/>
      <c r="I414" s="136"/>
      <c r="J414" s="136"/>
      <c r="K414" s="136"/>
      <c r="L414" s="136"/>
      <c r="M414" s="136"/>
      <c r="N414" s="136"/>
      <c r="AJ414" s="137"/>
      <c r="AK414" s="137"/>
      <c r="AL414" s="131"/>
      <c r="AM414" s="131"/>
      <c r="AN414" s="131"/>
    </row>
    <row r="415" spans="1:40" s="90" customFormat="1" x14ac:dyDescent="0.25">
      <c r="A415" s="136"/>
      <c r="B415" s="136"/>
      <c r="C415" s="136"/>
      <c r="D415" s="136"/>
      <c r="E415" s="136"/>
      <c r="F415" s="136"/>
      <c r="G415" s="136"/>
      <c r="H415" s="136"/>
      <c r="I415" s="136"/>
      <c r="J415" s="136"/>
      <c r="K415" s="136"/>
      <c r="L415" s="136"/>
      <c r="M415" s="136"/>
      <c r="N415" s="136"/>
      <c r="AJ415" s="137"/>
      <c r="AK415" s="137"/>
      <c r="AL415" s="131"/>
      <c r="AM415" s="131"/>
      <c r="AN415" s="131"/>
    </row>
    <row r="416" spans="1:40" s="90" customFormat="1" x14ac:dyDescent="0.25">
      <c r="A416" s="136"/>
      <c r="B416" s="136"/>
      <c r="C416" s="136"/>
      <c r="D416" s="136"/>
      <c r="E416" s="136"/>
      <c r="F416" s="136"/>
      <c r="G416" s="136"/>
      <c r="H416" s="136"/>
      <c r="I416" s="136"/>
      <c r="J416" s="136"/>
      <c r="K416" s="136"/>
      <c r="L416" s="136"/>
      <c r="M416" s="136"/>
      <c r="N416" s="136"/>
      <c r="AJ416" s="137"/>
      <c r="AK416" s="137"/>
      <c r="AL416" s="131"/>
      <c r="AM416" s="131"/>
      <c r="AN416" s="131"/>
    </row>
    <row r="417" spans="1:40" s="90" customFormat="1" x14ac:dyDescent="0.25">
      <c r="A417" s="136"/>
      <c r="B417" s="136"/>
      <c r="C417" s="136"/>
      <c r="D417" s="136"/>
      <c r="E417" s="136"/>
      <c r="F417" s="136"/>
      <c r="G417" s="136"/>
      <c r="H417" s="136"/>
      <c r="I417" s="136"/>
      <c r="J417" s="136"/>
      <c r="K417" s="136"/>
      <c r="L417" s="136"/>
      <c r="M417" s="136"/>
      <c r="N417" s="136"/>
      <c r="AJ417" s="137"/>
      <c r="AK417" s="137"/>
      <c r="AL417" s="131"/>
      <c r="AM417" s="131"/>
      <c r="AN417" s="131"/>
    </row>
    <row r="418" spans="1:40" s="90" customFormat="1" x14ac:dyDescent="0.25">
      <c r="A418" s="136"/>
      <c r="B418" s="136"/>
      <c r="C418" s="136"/>
      <c r="D418" s="136"/>
      <c r="E418" s="136"/>
      <c r="F418" s="136"/>
      <c r="G418" s="136"/>
      <c r="H418" s="136"/>
      <c r="I418" s="136"/>
      <c r="J418" s="136"/>
      <c r="K418" s="136"/>
      <c r="L418" s="136"/>
      <c r="M418" s="136"/>
      <c r="N418" s="136"/>
      <c r="AJ418" s="137"/>
      <c r="AK418" s="137"/>
      <c r="AL418" s="131"/>
      <c r="AM418" s="131"/>
      <c r="AN418" s="131"/>
    </row>
    <row r="419" spans="1:40" s="90" customFormat="1" x14ac:dyDescent="0.25">
      <c r="A419" s="136"/>
      <c r="B419" s="136"/>
      <c r="C419" s="136"/>
      <c r="D419" s="136"/>
      <c r="E419" s="136"/>
      <c r="F419" s="136"/>
      <c r="G419" s="136"/>
      <c r="H419" s="136"/>
      <c r="I419" s="136"/>
      <c r="J419" s="136"/>
      <c r="K419" s="136"/>
      <c r="L419" s="136"/>
      <c r="M419" s="136"/>
      <c r="N419" s="136"/>
      <c r="AJ419" s="137"/>
      <c r="AK419" s="137"/>
      <c r="AL419" s="131"/>
      <c r="AM419" s="131"/>
      <c r="AN419" s="131"/>
    </row>
    <row r="420" spans="1:40" s="90" customFormat="1" x14ac:dyDescent="0.25">
      <c r="A420" s="136"/>
      <c r="B420" s="136"/>
      <c r="C420" s="136"/>
      <c r="D420" s="136"/>
      <c r="E420" s="136"/>
      <c r="F420" s="136"/>
      <c r="G420" s="136"/>
      <c r="H420" s="136"/>
      <c r="I420" s="136"/>
      <c r="J420" s="136"/>
      <c r="K420" s="136"/>
      <c r="L420" s="136"/>
      <c r="M420" s="136"/>
      <c r="N420" s="136"/>
      <c r="AJ420" s="137"/>
      <c r="AK420" s="137"/>
      <c r="AL420" s="131"/>
      <c r="AM420" s="131"/>
      <c r="AN420" s="131"/>
    </row>
    <row r="421" spans="1:40" s="90" customFormat="1" x14ac:dyDescent="0.25">
      <c r="A421" s="136"/>
      <c r="B421" s="136"/>
      <c r="C421" s="136"/>
      <c r="D421" s="136"/>
      <c r="E421" s="136"/>
      <c r="F421" s="136"/>
      <c r="G421" s="136"/>
      <c r="H421" s="136"/>
      <c r="I421" s="136"/>
      <c r="J421" s="136"/>
      <c r="K421" s="136"/>
      <c r="L421" s="136"/>
      <c r="M421" s="136"/>
      <c r="N421" s="136"/>
      <c r="AJ421" s="137"/>
      <c r="AK421" s="137"/>
      <c r="AL421" s="131"/>
      <c r="AM421" s="131"/>
      <c r="AN421" s="131"/>
    </row>
    <row r="422" spans="1:40" s="90" customFormat="1" x14ac:dyDescent="0.25">
      <c r="A422" s="136"/>
      <c r="B422" s="136"/>
      <c r="C422" s="136"/>
      <c r="D422" s="136"/>
      <c r="E422" s="136"/>
      <c r="F422" s="136"/>
      <c r="G422" s="136"/>
      <c r="H422" s="136"/>
      <c r="I422" s="136"/>
      <c r="J422" s="136"/>
      <c r="K422" s="136"/>
      <c r="L422" s="136"/>
      <c r="M422" s="136"/>
      <c r="N422" s="136"/>
      <c r="AJ422" s="137"/>
      <c r="AK422" s="137"/>
      <c r="AL422" s="131"/>
      <c r="AM422" s="131"/>
      <c r="AN422" s="131"/>
    </row>
    <row r="423" spans="1:40" s="90" customFormat="1" x14ac:dyDescent="0.25">
      <c r="A423" s="136"/>
      <c r="B423" s="136"/>
      <c r="C423" s="136"/>
      <c r="D423" s="136"/>
      <c r="E423" s="136"/>
      <c r="F423" s="136"/>
      <c r="G423" s="136"/>
      <c r="H423" s="136"/>
      <c r="I423" s="136"/>
      <c r="J423" s="136"/>
      <c r="K423" s="136"/>
      <c r="L423" s="136"/>
      <c r="M423" s="136"/>
      <c r="N423" s="136"/>
      <c r="AJ423" s="137"/>
      <c r="AK423" s="137"/>
      <c r="AL423" s="131"/>
      <c r="AM423" s="131"/>
      <c r="AN423" s="131"/>
    </row>
    <row r="424" spans="1:40" s="90" customFormat="1" x14ac:dyDescent="0.25">
      <c r="A424" s="136"/>
      <c r="B424" s="136"/>
      <c r="C424" s="136"/>
      <c r="D424" s="136"/>
      <c r="E424" s="136"/>
      <c r="F424" s="136"/>
      <c r="G424" s="136"/>
      <c r="H424" s="136"/>
      <c r="I424" s="136"/>
      <c r="J424" s="136"/>
      <c r="K424" s="136"/>
      <c r="L424" s="136"/>
      <c r="M424" s="136"/>
      <c r="N424" s="136"/>
      <c r="AJ424" s="137"/>
      <c r="AK424" s="137"/>
      <c r="AL424" s="131"/>
      <c r="AM424" s="131"/>
      <c r="AN424" s="131"/>
    </row>
    <row r="425" spans="1:40" s="90" customFormat="1" x14ac:dyDescent="0.25">
      <c r="A425" s="136"/>
      <c r="B425" s="136"/>
      <c r="C425" s="136"/>
      <c r="D425" s="136"/>
      <c r="E425" s="136"/>
      <c r="F425" s="136"/>
      <c r="G425" s="136"/>
      <c r="H425" s="136"/>
      <c r="I425" s="136"/>
      <c r="J425" s="136"/>
      <c r="K425" s="136"/>
      <c r="L425" s="136"/>
      <c r="M425" s="136"/>
      <c r="N425" s="136"/>
      <c r="AJ425" s="137"/>
      <c r="AK425" s="137"/>
      <c r="AL425" s="131"/>
      <c r="AM425" s="131"/>
      <c r="AN425" s="131"/>
    </row>
    <row r="426" spans="1:40" s="90" customFormat="1" x14ac:dyDescent="0.25">
      <c r="A426" s="136"/>
      <c r="B426" s="136"/>
      <c r="C426" s="136"/>
      <c r="D426" s="136"/>
      <c r="E426" s="136"/>
      <c r="F426" s="136"/>
      <c r="G426" s="136"/>
      <c r="H426" s="136"/>
      <c r="I426" s="136"/>
      <c r="J426" s="136"/>
      <c r="K426" s="136"/>
      <c r="L426" s="136"/>
      <c r="M426" s="136"/>
      <c r="N426" s="136"/>
      <c r="AJ426" s="137"/>
      <c r="AK426" s="137"/>
      <c r="AL426" s="131"/>
      <c r="AM426" s="131"/>
      <c r="AN426" s="131"/>
    </row>
    <row r="427" spans="1:40" s="90" customFormat="1" x14ac:dyDescent="0.25">
      <c r="A427" s="136"/>
      <c r="B427" s="136"/>
      <c r="C427" s="136"/>
      <c r="D427" s="136"/>
      <c r="E427" s="136"/>
      <c r="F427" s="136"/>
      <c r="G427" s="136"/>
      <c r="H427" s="136"/>
      <c r="I427" s="136"/>
      <c r="J427" s="136"/>
      <c r="K427" s="136"/>
      <c r="L427" s="136"/>
      <c r="M427" s="136"/>
      <c r="N427" s="136"/>
      <c r="AJ427" s="137"/>
      <c r="AK427" s="137"/>
      <c r="AL427" s="131"/>
      <c r="AM427" s="131"/>
      <c r="AN427" s="131"/>
    </row>
    <row r="428" spans="1:40" s="90" customFormat="1" x14ac:dyDescent="0.25">
      <c r="A428" s="136"/>
      <c r="B428" s="136"/>
      <c r="C428" s="136"/>
      <c r="D428" s="136"/>
      <c r="E428" s="136"/>
      <c r="F428" s="136"/>
      <c r="G428" s="136"/>
      <c r="H428" s="136"/>
      <c r="I428" s="136"/>
      <c r="J428" s="136"/>
      <c r="K428" s="136"/>
      <c r="L428" s="136"/>
      <c r="M428" s="136"/>
      <c r="N428" s="136"/>
      <c r="AJ428" s="137"/>
      <c r="AK428" s="137"/>
      <c r="AL428" s="131"/>
      <c r="AM428" s="131"/>
      <c r="AN428" s="131"/>
    </row>
    <row r="429" spans="1:40" s="90" customFormat="1" x14ac:dyDescent="0.25">
      <c r="A429" s="136"/>
      <c r="B429" s="136"/>
      <c r="C429" s="136"/>
      <c r="D429" s="136"/>
      <c r="E429" s="136"/>
      <c r="F429" s="136"/>
      <c r="G429" s="136"/>
      <c r="H429" s="136"/>
      <c r="I429" s="136"/>
      <c r="J429" s="136"/>
      <c r="K429" s="136"/>
      <c r="L429" s="136"/>
      <c r="M429" s="136"/>
      <c r="N429" s="136"/>
      <c r="AJ429" s="137"/>
      <c r="AK429" s="137"/>
      <c r="AL429" s="131"/>
      <c r="AM429" s="131"/>
      <c r="AN429" s="131"/>
    </row>
    <row r="430" spans="1:40" s="90" customFormat="1" x14ac:dyDescent="0.25">
      <c r="A430" s="136"/>
      <c r="B430" s="136"/>
      <c r="C430" s="136"/>
      <c r="D430" s="136"/>
      <c r="E430" s="136"/>
      <c r="F430" s="136"/>
      <c r="G430" s="136"/>
      <c r="H430" s="136"/>
      <c r="I430" s="136"/>
      <c r="J430" s="136"/>
      <c r="K430" s="136"/>
      <c r="L430" s="136"/>
      <c r="M430" s="136"/>
      <c r="N430" s="136"/>
      <c r="AJ430" s="137"/>
      <c r="AK430" s="137"/>
      <c r="AL430" s="131"/>
      <c r="AM430" s="131"/>
      <c r="AN430" s="131"/>
    </row>
    <row r="431" spans="1:40" s="90" customFormat="1" x14ac:dyDescent="0.25">
      <c r="A431" s="136"/>
      <c r="B431" s="136"/>
      <c r="C431" s="136"/>
      <c r="D431" s="136"/>
      <c r="E431" s="136"/>
      <c r="F431" s="136"/>
      <c r="G431" s="136"/>
      <c r="H431" s="136"/>
      <c r="I431" s="136"/>
      <c r="J431" s="136"/>
      <c r="K431" s="136"/>
      <c r="L431" s="136"/>
      <c r="M431" s="136"/>
      <c r="N431" s="136"/>
      <c r="AJ431" s="137"/>
      <c r="AK431" s="137"/>
      <c r="AL431" s="131"/>
      <c r="AM431" s="131"/>
      <c r="AN431" s="131"/>
    </row>
    <row r="432" spans="1:40" s="90" customFormat="1" x14ac:dyDescent="0.25">
      <c r="A432" s="136"/>
      <c r="B432" s="136"/>
      <c r="C432" s="136"/>
      <c r="D432" s="136"/>
      <c r="E432" s="136"/>
      <c r="F432" s="136"/>
      <c r="G432" s="136"/>
      <c r="H432" s="136"/>
      <c r="I432" s="136"/>
      <c r="J432" s="136"/>
      <c r="K432" s="136"/>
      <c r="L432" s="136"/>
      <c r="M432" s="136"/>
      <c r="N432" s="136"/>
      <c r="AJ432" s="137"/>
      <c r="AK432" s="137"/>
      <c r="AL432" s="131"/>
      <c r="AM432" s="131"/>
      <c r="AN432" s="131"/>
    </row>
    <row r="433" spans="1:40" s="90" customFormat="1" x14ac:dyDescent="0.25">
      <c r="A433" s="136"/>
      <c r="B433" s="136"/>
      <c r="C433" s="136"/>
      <c r="D433" s="136"/>
      <c r="E433" s="136"/>
      <c r="F433" s="136"/>
      <c r="G433" s="136"/>
      <c r="H433" s="136"/>
      <c r="I433" s="136"/>
      <c r="J433" s="136"/>
      <c r="K433" s="136"/>
      <c r="L433" s="136"/>
      <c r="M433" s="136"/>
      <c r="N433" s="136"/>
      <c r="AJ433" s="137"/>
      <c r="AK433" s="137"/>
      <c r="AL433" s="131"/>
      <c r="AM433" s="131"/>
      <c r="AN433" s="131"/>
    </row>
    <row r="434" spans="1:40" s="90" customFormat="1" x14ac:dyDescent="0.25">
      <c r="A434" s="136"/>
      <c r="B434" s="136"/>
      <c r="C434" s="136"/>
      <c r="D434" s="136"/>
      <c r="E434" s="136"/>
      <c r="F434" s="136"/>
      <c r="G434" s="136"/>
      <c r="H434" s="136"/>
      <c r="I434" s="136"/>
      <c r="J434" s="136"/>
      <c r="K434" s="136"/>
      <c r="L434" s="136"/>
      <c r="M434" s="136"/>
      <c r="N434" s="136"/>
      <c r="AJ434" s="137"/>
      <c r="AK434" s="137"/>
      <c r="AL434" s="131"/>
      <c r="AM434" s="131"/>
      <c r="AN434" s="131"/>
    </row>
    <row r="435" spans="1:40" s="90" customFormat="1" x14ac:dyDescent="0.25">
      <c r="A435" s="136"/>
      <c r="B435" s="136"/>
      <c r="C435" s="136"/>
      <c r="D435" s="136"/>
      <c r="E435" s="136"/>
      <c r="F435" s="136"/>
      <c r="G435" s="136"/>
      <c r="H435" s="136"/>
      <c r="I435" s="136"/>
      <c r="J435" s="136"/>
      <c r="K435" s="136"/>
      <c r="L435" s="136"/>
      <c r="M435" s="136"/>
      <c r="N435" s="136"/>
      <c r="AJ435" s="137"/>
      <c r="AK435" s="137"/>
      <c r="AL435" s="131"/>
      <c r="AM435" s="131"/>
      <c r="AN435" s="131"/>
    </row>
    <row r="436" spans="1:40" s="90" customFormat="1" x14ac:dyDescent="0.25">
      <c r="A436" s="136"/>
      <c r="B436" s="136"/>
      <c r="C436" s="136"/>
      <c r="D436" s="136"/>
      <c r="E436" s="136"/>
      <c r="F436" s="136"/>
      <c r="G436" s="136"/>
      <c r="H436" s="136"/>
      <c r="I436" s="136"/>
      <c r="J436" s="136"/>
      <c r="K436" s="136"/>
      <c r="L436" s="136"/>
      <c r="M436" s="136"/>
      <c r="N436" s="136"/>
      <c r="AJ436" s="137"/>
      <c r="AK436" s="137"/>
      <c r="AL436" s="131"/>
      <c r="AM436" s="131"/>
      <c r="AN436" s="131"/>
    </row>
    <row r="437" spans="1:40" s="90" customFormat="1" x14ac:dyDescent="0.25">
      <c r="A437" s="136"/>
      <c r="B437" s="136"/>
      <c r="C437" s="136"/>
      <c r="D437" s="136"/>
      <c r="E437" s="136"/>
      <c r="F437" s="136"/>
      <c r="G437" s="136"/>
      <c r="H437" s="136"/>
      <c r="I437" s="136"/>
      <c r="J437" s="136"/>
      <c r="K437" s="136"/>
      <c r="L437" s="136"/>
      <c r="M437" s="136"/>
      <c r="N437" s="136"/>
      <c r="AJ437" s="137"/>
      <c r="AK437" s="137"/>
      <c r="AL437" s="131"/>
      <c r="AM437" s="131"/>
      <c r="AN437" s="131"/>
    </row>
    <row r="438" spans="1:40" s="90" customFormat="1" x14ac:dyDescent="0.25">
      <c r="A438" s="136"/>
      <c r="B438" s="136"/>
      <c r="C438" s="136"/>
      <c r="D438" s="136"/>
      <c r="E438" s="136"/>
      <c r="F438" s="136"/>
      <c r="G438" s="136"/>
      <c r="H438" s="136"/>
      <c r="I438" s="136"/>
      <c r="J438" s="136"/>
      <c r="K438" s="136"/>
      <c r="L438" s="136"/>
      <c r="M438" s="136"/>
      <c r="N438" s="136"/>
      <c r="AJ438" s="137"/>
      <c r="AK438" s="137"/>
      <c r="AL438" s="131"/>
      <c r="AM438" s="131"/>
      <c r="AN438" s="131"/>
    </row>
    <row r="439" spans="1:40" s="90" customFormat="1" x14ac:dyDescent="0.25">
      <c r="A439" s="136"/>
      <c r="B439" s="136"/>
      <c r="C439" s="136"/>
      <c r="D439" s="136"/>
      <c r="E439" s="136"/>
      <c r="F439" s="136"/>
      <c r="G439" s="136"/>
      <c r="H439" s="136"/>
      <c r="I439" s="136"/>
      <c r="J439" s="136"/>
      <c r="K439" s="136"/>
      <c r="L439" s="136"/>
      <c r="M439" s="136"/>
      <c r="N439" s="136"/>
      <c r="AJ439" s="137"/>
      <c r="AK439" s="137"/>
      <c r="AL439" s="131"/>
      <c r="AM439" s="131"/>
      <c r="AN439" s="131"/>
    </row>
    <row r="440" spans="1:40" s="90" customFormat="1" x14ac:dyDescent="0.25">
      <c r="A440" s="136"/>
      <c r="B440" s="136"/>
      <c r="C440" s="136"/>
      <c r="D440" s="136"/>
      <c r="E440" s="136"/>
      <c r="F440" s="136"/>
      <c r="G440" s="136"/>
      <c r="H440" s="136"/>
      <c r="I440" s="136"/>
      <c r="J440" s="136"/>
      <c r="K440" s="136"/>
      <c r="L440" s="136"/>
      <c r="M440" s="136"/>
      <c r="N440" s="136"/>
      <c r="AJ440" s="137"/>
      <c r="AK440" s="137"/>
      <c r="AL440" s="131"/>
      <c r="AM440" s="131"/>
      <c r="AN440" s="131"/>
    </row>
    <row r="441" spans="1:40" s="90" customFormat="1" x14ac:dyDescent="0.25">
      <c r="A441" s="136"/>
      <c r="B441" s="136"/>
      <c r="C441" s="136"/>
      <c r="D441" s="136"/>
      <c r="E441" s="136"/>
      <c r="F441" s="136"/>
      <c r="G441" s="136"/>
      <c r="H441" s="136"/>
      <c r="I441" s="136"/>
      <c r="J441" s="136"/>
      <c r="K441" s="136"/>
      <c r="L441" s="136"/>
      <c r="M441" s="136"/>
      <c r="N441" s="136"/>
      <c r="AJ441" s="137"/>
      <c r="AK441" s="137"/>
      <c r="AL441" s="131"/>
      <c r="AM441" s="131"/>
      <c r="AN441" s="131"/>
    </row>
    <row r="442" spans="1:40" s="90" customFormat="1" x14ac:dyDescent="0.25">
      <c r="A442" s="136"/>
      <c r="B442" s="136"/>
      <c r="C442" s="136"/>
      <c r="D442" s="136"/>
      <c r="E442" s="136"/>
      <c r="F442" s="136"/>
      <c r="G442" s="136"/>
      <c r="H442" s="136"/>
      <c r="I442" s="136"/>
      <c r="J442" s="136"/>
      <c r="K442" s="136"/>
      <c r="L442" s="136"/>
      <c r="M442" s="136"/>
      <c r="N442" s="136"/>
      <c r="AJ442" s="137"/>
      <c r="AK442" s="137"/>
      <c r="AL442" s="131"/>
      <c r="AM442" s="131"/>
      <c r="AN442" s="131"/>
    </row>
    <row r="443" spans="1:40" s="90" customFormat="1" x14ac:dyDescent="0.25">
      <c r="A443" s="136"/>
      <c r="B443" s="136"/>
      <c r="C443" s="136"/>
      <c r="D443" s="136"/>
      <c r="E443" s="136"/>
      <c r="F443" s="136"/>
      <c r="G443" s="136"/>
      <c r="H443" s="136"/>
      <c r="I443" s="136"/>
      <c r="J443" s="136"/>
      <c r="K443" s="136"/>
      <c r="L443" s="136"/>
      <c r="M443" s="136"/>
      <c r="N443" s="136"/>
      <c r="AJ443" s="137"/>
      <c r="AK443" s="137"/>
      <c r="AL443" s="131"/>
      <c r="AM443" s="131"/>
      <c r="AN443" s="131"/>
    </row>
    <row r="444" spans="1:40" s="90" customFormat="1" x14ac:dyDescent="0.25">
      <c r="A444" s="136"/>
      <c r="B444" s="136"/>
      <c r="C444" s="136"/>
      <c r="D444" s="136"/>
      <c r="E444" s="136"/>
      <c r="F444" s="136"/>
      <c r="G444" s="136"/>
      <c r="H444" s="136"/>
      <c r="I444" s="136"/>
      <c r="J444" s="136"/>
      <c r="K444" s="136"/>
      <c r="L444" s="136"/>
      <c r="M444" s="136"/>
      <c r="N444" s="136"/>
      <c r="AJ444" s="137"/>
      <c r="AK444" s="137"/>
      <c r="AL444" s="131"/>
      <c r="AM444" s="131"/>
      <c r="AN444" s="131"/>
    </row>
    <row r="445" spans="1:40" s="90" customFormat="1" x14ac:dyDescent="0.25">
      <c r="A445" s="136"/>
      <c r="B445" s="136"/>
      <c r="C445" s="136"/>
      <c r="D445" s="136"/>
      <c r="E445" s="136"/>
      <c r="F445" s="136"/>
      <c r="G445" s="136"/>
      <c r="H445" s="136"/>
      <c r="I445" s="136"/>
      <c r="J445" s="136"/>
      <c r="K445" s="136"/>
      <c r="L445" s="136"/>
      <c r="M445" s="136"/>
      <c r="N445" s="136"/>
      <c r="AJ445" s="137"/>
      <c r="AK445" s="137"/>
      <c r="AL445" s="131"/>
      <c r="AM445" s="131"/>
      <c r="AN445" s="131"/>
    </row>
    <row r="446" spans="1:40" s="90" customFormat="1" x14ac:dyDescent="0.25">
      <c r="A446" s="136"/>
      <c r="B446" s="136"/>
      <c r="C446" s="136"/>
      <c r="D446" s="136"/>
      <c r="E446" s="136"/>
      <c r="F446" s="136"/>
      <c r="G446" s="136"/>
      <c r="H446" s="136"/>
      <c r="I446" s="136"/>
      <c r="J446" s="136"/>
      <c r="K446" s="136"/>
      <c r="L446" s="136"/>
      <c r="M446" s="136"/>
      <c r="N446" s="136"/>
      <c r="AJ446" s="137"/>
      <c r="AK446" s="137"/>
      <c r="AL446" s="131"/>
      <c r="AM446" s="131"/>
      <c r="AN446" s="131"/>
    </row>
    <row r="447" spans="1:40" s="90" customFormat="1" x14ac:dyDescent="0.25">
      <c r="A447" s="136"/>
      <c r="B447" s="136"/>
      <c r="C447" s="136"/>
      <c r="D447" s="136"/>
      <c r="E447" s="136"/>
      <c r="F447" s="136"/>
      <c r="G447" s="136"/>
      <c r="H447" s="136"/>
      <c r="I447" s="136"/>
      <c r="J447" s="136"/>
      <c r="K447" s="136"/>
      <c r="L447" s="136"/>
      <c r="M447" s="136"/>
      <c r="N447" s="136"/>
      <c r="AJ447" s="137"/>
      <c r="AK447" s="137"/>
      <c r="AL447" s="131"/>
      <c r="AM447" s="131"/>
      <c r="AN447" s="131"/>
    </row>
    <row r="448" spans="1:40" s="90" customFormat="1" x14ac:dyDescent="0.25">
      <c r="A448" s="136"/>
      <c r="B448" s="136"/>
      <c r="C448" s="136"/>
      <c r="D448" s="136"/>
      <c r="E448" s="136"/>
      <c r="F448" s="136"/>
      <c r="G448" s="136"/>
      <c r="H448" s="136"/>
      <c r="I448" s="136"/>
      <c r="J448" s="136"/>
      <c r="K448" s="136"/>
      <c r="L448" s="136"/>
      <c r="M448" s="136"/>
      <c r="N448" s="136"/>
      <c r="AJ448" s="137"/>
      <c r="AK448" s="137"/>
      <c r="AL448" s="131"/>
      <c r="AM448" s="131"/>
      <c r="AN448" s="131"/>
    </row>
    <row r="449" spans="1:40" s="90" customFormat="1" x14ac:dyDescent="0.25">
      <c r="A449" s="136"/>
      <c r="B449" s="136"/>
      <c r="C449" s="136"/>
      <c r="D449" s="136"/>
      <c r="E449" s="136"/>
      <c r="F449" s="136"/>
      <c r="G449" s="136"/>
      <c r="H449" s="136"/>
      <c r="I449" s="136"/>
      <c r="J449" s="136"/>
      <c r="K449" s="136"/>
      <c r="L449" s="136"/>
      <c r="M449" s="136"/>
      <c r="N449" s="136"/>
      <c r="AJ449" s="137"/>
      <c r="AK449" s="137"/>
      <c r="AL449" s="131"/>
      <c r="AM449" s="131"/>
      <c r="AN449" s="131"/>
    </row>
    <row r="450" spans="1:40" s="90" customFormat="1" x14ac:dyDescent="0.25">
      <c r="A450" s="136"/>
      <c r="B450" s="136"/>
      <c r="C450" s="136"/>
      <c r="D450" s="136"/>
      <c r="E450" s="136"/>
      <c r="F450" s="136"/>
      <c r="G450" s="136"/>
      <c r="H450" s="136"/>
      <c r="I450" s="136"/>
      <c r="J450" s="136"/>
      <c r="K450" s="136"/>
      <c r="L450" s="136"/>
      <c r="M450" s="136"/>
      <c r="N450" s="136"/>
      <c r="AJ450" s="137"/>
      <c r="AK450" s="137"/>
      <c r="AL450" s="131"/>
      <c r="AM450" s="131"/>
      <c r="AN450" s="131"/>
    </row>
    <row r="451" spans="1:40" s="90" customFormat="1" x14ac:dyDescent="0.25">
      <c r="A451" s="136"/>
      <c r="B451" s="136"/>
      <c r="C451" s="136"/>
      <c r="D451" s="136"/>
      <c r="E451" s="136"/>
      <c r="F451" s="136"/>
      <c r="G451" s="136"/>
      <c r="H451" s="136"/>
      <c r="I451" s="136"/>
      <c r="J451" s="136"/>
      <c r="K451" s="136"/>
      <c r="L451" s="136"/>
      <c r="M451" s="136"/>
      <c r="N451" s="136"/>
      <c r="AJ451" s="137"/>
      <c r="AK451" s="137"/>
      <c r="AL451" s="131"/>
      <c r="AM451" s="131"/>
      <c r="AN451" s="131"/>
    </row>
    <row r="452" spans="1:40" s="90" customFormat="1" x14ac:dyDescent="0.25">
      <c r="A452" s="136"/>
      <c r="B452" s="136"/>
      <c r="C452" s="136"/>
      <c r="D452" s="136"/>
      <c r="E452" s="136"/>
      <c r="F452" s="136"/>
      <c r="G452" s="136"/>
      <c r="H452" s="136"/>
      <c r="I452" s="136"/>
      <c r="J452" s="136"/>
      <c r="K452" s="136"/>
      <c r="L452" s="136"/>
      <c r="M452" s="136"/>
      <c r="N452" s="136"/>
      <c r="AJ452" s="137"/>
      <c r="AK452" s="137"/>
      <c r="AL452" s="131"/>
      <c r="AM452" s="131"/>
      <c r="AN452" s="131"/>
    </row>
    <row r="453" spans="1:40" s="90" customFormat="1" x14ac:dyDescent="0.25">
      <c r="A453" s="136"/>
      <c r="B453" s="136"/>
      <c r="C453" s="136"/>
      <c r="D453" s="136"/>
      <c r="E453" s="136"/>
      <c r="F453" s="136"/>
      <c r="G453" s="136"/>
      <c r="H453" s="136"/>
      <c r="I453" s="136"/>
      <c r="J453" s="136"/>
      <c r="K453" s="136"/>
      <c r="L453" s="136"/>
      <c r="M453" s="136"/>
      <c r="N453" s="136"/>
      <c r="AJ453" s="137"/>
      <c r="AK453" s="137"/>
      <c r="AL453" s="131"/>
      <c r="AM453" s="131"/>
      <c r="AN453" s="131"/>
    </row>
    <row r="454" spans="1:40" s="90" customFormat="1" x14ac:dyDescent="0.25">
      <c r="A454" s="136"/>
      <c r="B454" s="136"/>
      <c r="C454" s="136"/>
      <c r="D454" s="136"/>
      <c r="E454" s="136"/>
      <c r="F454" s="136"/>
      <c r="G454" s="136"/>
      <c r="H454" s="136"/>
      <c r="I454" s="136"/>
      <c r="J454" s="136"/>
      <c r="K454" s="136"/>
      <c r="L454" s="136"/>
      <c r="M454" s="136"/>
      <c r="N454" s="136"/>
      <c r="AJ454" s="137"/>
      <c r="AK454" s="137"/>
      <c r="AL454" s="131"/>
      <c r="AM454" s="131"/>
      <c r="AN454" s="131"/>
    </row>
    <row r="455" spans="1:40" s="90" customFormat="1" x14ac:dyDescent="0.25">
      <c r="A455" s="136"/>
      <c r="B455" s="136"/>
      <c r="C455" s="136"/>
      <c r="D455" s="136"/>
      <c r="E455" s="136"/>
      <c r="F455" s="136"/>
      <c r="G455" s="136"/>
      <c r="H455" s="136"/>
      <c r="I455" s="136"/>
      <c r="J455" s="136"/>
      <c r="K455" s="136"/>
      <c r="L455" s="136"/>
      <c r="M455" s="136"/>
      <c r="N455" s="136"/>
      <c r="AJ455" s="137"/>
      <c r="AK455" s="137"/>
      <c r="AL455" s="131"/>
      <c r="AM455" s="131"/>
      <c r="AN455" s="131"/>
    </row>
    <row r="456" spans="1:40" s="90" customFormat="1" x14ac:dyDescent="0.25">
      <c r="A456" s="136"/>
      <c r="B456" s="136"/>
      <c r="C456" s="136"/>
      <c r="D456" s="136"/>
      <c r="E456" s="136"/>
      <c r="F456" s="136"/>
      <c r="G456" s="136"/>
      <c r="H456" s="136"/>
      <c r="I456" s="136"/>
      <c r="J456" s="136"/>
      <c r="K456" s="136"/>
      <c r="L456" s="136"/>
      <c r="M456" s="136"/>
      <c r="N456" s="136"/>
      <c r="AJ456" s="137"/>
      <c r="AK456" s="137"/>
      <c r="AL456" s="131"/>
      <c r="AM456" s="131"/>
      <c r="AN456" s="131"/>
    </row>
    <row r="457" spans="1:40" s="90" customFormat="1" x14ac:dyDescent="0.25">
      <c r="A457" s="136"/>
      <c r="B457" s="136"/>
      <c r="C457" s="136"/>
      <c r="D457" s="136"/>
      <c r="E457" s="136"/>
      <c r="F457" s="136"/>
      <c r="G457" s="136"/>
      <c r="H457" s="136"/>
      <c r="I457" s="136"/>
      <c r="J457" s="136"/>
      <c r="K457" s="136"/>
      <c r="L457" s="136"/>
      <c r="M457" s="136"/>
      <c r="N457" s="136"/>
      <c r="AJ457" s="137"/>
      <c r="AK457" s="137"/>
      <c r="AL457" s="131"/>
      <c r="AM457" s="131"/>
      <c r="AN457" s="131"/>
    </row>
    <row r="458" spans="1:40" s="90" customFormat="1" x14ac:dyDescent="0.25">
      <c r="A458" s="136"/>
      <c r="B458" s="136"/>
      <c r="C458" s="136"/>
      <c r="D458" s="136"/>
      <c r="E458" s="136"/>
      <c r="F458" s="136"/>
      <c r="G458" s="136"/>
      <c r="H458" s="136"/>
      <c r="I458" s="136"/>
      <c r="J458" s="136"/>
      <c r="K458" s="136"/>
      <c r="L458" s="136"/>
      <c r="M458" s="136"/>
      <c r="N458" s="136"/>
      <c r="AJ458" s="137"/>
      <c r="AK458" s="137"/>
      <c r="AL458" s="131"/>
      <c r="AM458" s="131"/>
      <c r="AN458" s="131"/>
    </row>
    <row r="459" spans="1:40" s="90" customFormat="1" x14ac:dyDescent="0.25">
      <c r="A459" s="136"/>
      <c r="B459" s="136"/>
      <c r="C459" s="136"/>
      <c r="D459" s="136"/>
      <c r="E459" s="136"/>
      <c r="F459" s="136"/>
      <c r="G459" s="136"/>
      <c r="H459" s="136"/>
      <c r="I459" s="136"/>
      <c r="J459" s="136"/>
      <c r="K459" s="136"/>
      <c r="L459" s="136"/>
      <c r="M459" s="136"/>
      <c r="N459" s="136"/>
      <c r="AJ459" s="137"/>
      <c r="AK459" s="137"/>
      <c r="AL459" s="131"/>
      <c r="AM459" s="131"/>
      <c r="AN459" s="131"/>
    </row>
    <row r="460" spans="1:40" s="90" customFormat="1" x14ac:dyDescent="0.25">
      <c r="A460" s="136"/>
      <c r="B460" s="136"/>
      <c r="C460" s="136"/>
      <c r="D460" s="136"/>
      <c r="E460" s="136"/>
      <c r="F460" s="136"/>
      <c r="G460" s="136"/>
      <c r="H460" s="136"/>
      <c r="I460" s="136"/>
      <c r="J460" s="136"/>
      <c r="K460" s="136"/>
      <c r="L460" s="136"/>
      <c r="M460" s="136"/>
      <c r="N460" s="136"/>
      <c r="AJ460" s="137"/>
      <c r="AK460" s="137"/>
      <c r="AL460" s="131"/>
      <c r="AM460" s="131"/>
      <c r="AN460" s="131"/>
    </row>
    <row r="461" spans="1:40" s="90" customFormat="1" x14ac:dyDescent="0.25">
      <c r="A461" s="136"/>
      <c r="B461" s="136"/>
      <c r="C461" s="136"/>
      <c r="D461" s="136"/>
      <c r="E461" s="136"/>
      <c r="F461" s="136"/>
      <c r="G461" s="136"/>
      <c r="H461" s="136"/>
      <c r="I461" s="136"/>
      <c r="J461" s="136"/>
      <c r="K461" s="136"/>
      <c r="L461" s="136"/>
      <c r="M461" s="136"/>
      <c r="N461" s="136"/>
      <c r="AJ461" s="137"/>
      <c r="AK461" s="137"/>
      <c r="AL461" s="131"/>
      <c r="AM461" s="131"/>
      <c r="AN461" s="131"/>
    </row>
    <row r="462" spans="1:40" s="90" customFormat="1" x14ac:dyDescent="0.25">
      <c r="A462" s="136"/>
      <c r="B462" s="136"/>
      <c r="C462" s="136"/>
      <c r="D462" s="136"/>
      <c r="E462" s="136"/>
      <c r="F462" s="136"/>
      <c r="G462" s="136"/>
      <c r="H462" s="136"/>
      <c r="I462" s="136"/>
      <c r="J462" s="136"/>
      <c r="K462" s="136"/>
      <c r="L462" s="136"/>
      <c r="M462" s="136"/>
      <c r="N462" s="136"/>
      <c r="AJ462" s="137"/>
      <c r="AK462" s="137"/>
      <c r="AL462" s="131"/>
      <c r="AM462" s="131"/>
      <c r="AN462" s="131"/>
    </row>
    <row r="463" spans="1:40" s="90" customFormat="1" x14ac:dyDescent="0.25">
      <c r="A463" s="136"/>
      <c r="B463" s="136"/>
      <c r="C463" s="136"/>
      <c r="D463" s="136"/>
      <c r="E463" s="136"/>
      <c r="F463" s="136"/>
      <c r="G463" s="136"/>
      <c r="H463" s="136"/>
      <c r="I463" s="136"/>
      <c r="J463" s="136"/>
      <c r="K463" s="136"/>
      <c r="L463" s="136"/>
      <c r="M463" s="136"/>
      <c r="N463" s="136"/>
      <c r="AJ463" s="137"/>
      <c r="AK463" s="137"/>
      <c r="AL463" s="131"/>
      <c r="AM463" s="131"/>
      <c r="AN463" s="131"/>
    </row>
    <row r="464" spans="1:40" s="90" customFormat="1" x14ac:dyDescent="0.25">
      <c r="A464" s="136"/>
      <c r="B464" s="136"/>
      <c r="C464" s="136"/>
      <c r="D464" s="136"/>
      <c r="E464" s="136"/>
      <c r="F464" s="136"/>
      <c r="G464" s="136"/>
      <c r="H464" s="136"/>
      <c r="I464" s="136"/>
      <c r="J464" s="136"/>
      <c r="K464" s="136"/>
      <c r="L464" s="136"/>
      <c r="M464" s="136"/>
      <c r="N464" s="136"/>
      <c r="AJ464" s="137"/>
      <c r="AK464" s="137"/>
      <c r="AL464" s="131"/>
      <c r="AM464" s="131"/>
      <c r="AN464" s="131"/>
    </row>
    <row r="465" spans="1:40" s="90" customFormat="1" x14ac:dyDescent="0.25">
      <c r="A465" s="136"/>
      <c r="B465" s="136"/>
      <c r="C465" s="136"/>
      <c r="D465" s="136"/>
      <c r="E465" s="136"/>
      <c r="F465" s="136"/>
      <c r="G465" s="136"/>
      <c r="H465" s="136"/>
      <c r="I465" s="136"/>
      <c r="J465" s="136"/>
      <c r="K465" s="136"/>
      <c r="L465" s="136"/>
      <c r="M465" s="136"/>
      <c r="N465" s="136"/>
      <c r="AJ465" s="137"/>
      <c r="AK465" s="137"/>
      <c r="AL465" s="131"/>
      <c r="AM465" s="131"/>
      <c r="AN465" s="131"/>
    </row>
    <row r="466" spans="1:40" s="90" customFormat="1" x14ac:dyDescent="0.25">
      <c r="A466" s="136"/>
      <c r="B466" s="136"/>
      <c r="C466" s="136"/>
      <c r="D466" s="136"/>
      <c r="E466" s="136"/>
      <c r="F466" s="136"/>
      <c r="G466" s="136"/>
      <c r="H466" s="136"/>
      <c r="I466" s="136"/>
      <c r="J466" s="136"/>
      <c r="K466" s="136"/>
      <c r="L466" s="136"/>
      <c r="M466" s="136"/>
      <c r="N466" s="136"/>
      <c r="AJ466" s="137"/>
      <c r="AK466" s="137"/>
      <c r="AL466" s="131"/>
      <c r="AM466" s="131"/>
      <c r="AN466" s="131"/>
    </row>
    <row r="467" spans="1:40" s="90" customFormat="1" x14ac:dyDescent="0.25">
      <c r="A467" s="136"/>
      <c r="B467" s="136"/>
      <c r="C467" s="136"/>
      <c r="D467" s="136"/>
      <c r="E467" s="136"/>
      <c r="F467" s="136"/>
      <c r="G467" s="136"/>
      <c r="H467" s="136"/>
      <c r="I467" s="136"/>
      <c r="J467" s="136"/>
      <c r="K467" s="136"/>
      <c r="L467" s="136"/>
      <c r="M467" s="136"/>
      <c r="N467" s="136"/>
      <c r="AJ467" s="137"/>
      <c r="AK467" s="137"/>
      <c r="AL467" s="131"/>
      <c r="AM467" s="131"/>
      <c r="AN467" s="131"/>
    </row>
    <row r="468" spans="1:40" s="90" customFormat="1" x14ac:dyDescent="0.25">
      <c r="A468" s="136"/>
      <c r="B468" s="136"/>
      <c r="C468" s="136"/>
      <c r="D468" s="136"/>
      <c r="E468" s="136"/>
      <c r="F468" s="136"/>
      <c r="G468" s="136"/>
      <c r="H468" s="136"/>
      <c r="I468" s="136"/>
      <c r="J468" s="136"/>
      <c r="K468" s="136"/>
      <c r="L468" s="136"/>
      <c r="M468" s="136"/>
      <c r="N468" s="136"/>
      <c r="AJ468" s="137"/>
      <c r="AK468" s="137"/>
      <c r="AL468" s="131"/>
      <c r="AM468" s="131"/>
      <c r="AN468" s="131"/>
    </row>
    <row r="469" spans="1:40" s="90" customFormat="1" x14ac:dyDescent="0.25">
      <c r="A469" s="136"/>
      <c r="B469" s="136"/>
      <c r="C469" s="136"/>
      <c r="D469" s="136"/>
      <c r="E469" s="136"/>
      <c r="F469" s="136"/>
      <c r="G469" s="136"/>
      <c r="H469" s="136"/>
      <c r="I469" s="136"/>
      <c r="J469" s="136"/>
      <c r="K469" s="136"/>
      <c r="L469" s="136"/>
      <c r="M469" s="136"/>
      <c r="N469" s="136"/>
      <c r="AJ469" s="137"/>
      <c r="AK469" s="137"/>
      <c r="AL469" s="131"/>
      <c r="AM469" s="131"/>
      <c r="AN469" s="131"/>
    </row>
    <row r="470" spans="1:40" s="90" customFormat="1" x14ac:dyDescent="0.25">
      <c r="A470" s="136"/>
      <c r="B470" s="136"/>
      <c r="C470" s="136"/>
      <c r="D470" s="136"/>
      <c r="E470" s="136"/>
      <c r="F470" s="136"/>
      <c r="G470" s="136"/>
      <c r="H470" s="136"/>
      <c r="I470" s="136"/>
      <c r="J470" s="136"/>
      <c r="K470" s="136"/>
      <c r="L470" s="136"/>
      <c r="M470" s="136"/>
      <c r="N470" s="136"/>
      <c r="AJ470" s="137"/>
      <c r="AK470" s="137"/>
      <c r="AL470" s="131"/>
      <c r="AM470" s="131"/>
      <c r="AN470" s="131"/>
    </row>
    <row r="471" spans="1:40" s="90" customFormat="1" x14ac:dyDescent="0.25">
      <c r="A471" s="136"/>
      <c r="B471" s="136"/>
      <c r="C471" s="136"/>
      <c r="D471" s="136"/>
      <c r="E471" s="136"/>
      <c r="F471" s="136"/>
      <c r="G471" s="136"/>
      <c r="H471" s="136"/>
      <c r="I471" s="136"/>
      <c r="J471" s="136"/>
      <c r="K471" s="136"/>
      <c r="L471" s="136"/>
      <c r="M471" s="136"/>
      <c r="N471" s="136"/>
      <c r="AJ471" s="137"/>
      <c r="AK471" s="137"/>
      <c r="AL471" s="131"/>
      <c r="AM471" s="131"/>
      <c r="AN471" s="131"/>
    </row>
    <row r="472" spans="1:40" s="90" customFormat="1" x14ac:dyDescent="0.25">
      <c r="A472" s="136"/>
      <c r="B472" s="136"/>
      <c r="C472" s="136"/>
      <c r="D472" s="136"/>
      <c r="E472" s="136"/>
      <c r="F472" s="136"/>
      <c r="G472" s="136"/>
      <c r="H472" s="136"/>
      <c r="I472" s="136"/>
      <c r="J472" s="136"/>
      <c r="K472" s="136"/>
      <c r="L472" s="136"/>
      <c r="M472" s="136"/>
      <c r="N472" s="136"/>
      <c r="AJ472" s="137"/>
      <c r="AK472" s="137"/>
      <c r="AL472" s="131"/>
      <c r="AM472" s="131"/>
      <c r="AN472" s="131"/>
    </row>
    <row r="473" spans="1:40" s="90" customFormat="1" x14ac:dyDescent="0.25">
      <c r="A473" s="136"/>
      <c r="B473" s="136"/>
      <c r="C473" s="136"/>
      <c r="D473" s="136"/>
      <c r="E473" s="136"/>
      <c r="F473" s="136"/>
      <c r="G473" s="136"/>
      <c r="H473" s="136"/>
      <c r="I473" s="136"/>
      <c r="J473" s="136"/>
      <c r="K473" s="136"/>
      <c r="L473" s="136"/>
      <c r="M473" s="136"/>
      <c r="N473" s="136"/>
      <c r="AJ473" s="137"/>
      <c r="AK473" s="137"/>
      <c r="AL473" s="131"/>
      <c r="AM473" s="131"/>
      <c r="AN473" s="131"/>
    </row>
    <row r="474" spans="1:40" s="90" customFormat="1" x14ac:dyDescent="0.25">
      <c r="A474" s="136"/>
      <c r="B474" s="136"/>
      <c r="C474" s="136"/>
      <c r="D474" s="136"/>
      <c r="E474" s="136"/>
      <c r="F474" s="136"/>
      <c r="G474" s="136"/>
      <c r="H474" s="136"/>
      <c r="I474" s="136"/>
      <c r="J474" s="136"/>
      <c r="K474" s="136"/>
      <c r="L474" s="136"/>
      <c r="M474" s="136"/>
      <c r="N474" s="136"/>
      <c r="AJ474" s="137"/>
      <c r="AK474" s="137"/>
      <c r="AL474" s="131"/>
      <c r="AM474" s="131"/>
      <c r="AN474" s="131"/>
    </row>
    <row r="475" spans="1:40" s="90" customFormat="1" x14ac:dyDescent="0.25">
      <c r="A475" s="136"/>
      <c r="B475" s="136"/>
      <c r="C475" s="136"/>
      <c r="D475" s="136"/>
      <c r="E475" s="136"/>
      <c r="F475" s="136"/>
      <c r="G475" s="136"/>
      <c r="H475" s="136"/>
      <c r="I475" s="136"/>
      <c r="J475" s="136"/>
      <c r="K475" s="136"/>
      <c r="L475" s="136"/>
      <c r="M475" s="136"/>
      <c r="N475" s="136"/>
      <c r="AJ475" s="137"/>
      <c r="AK475" s="137"/>
      <c r="AL475" s="131"/>
      <c r="AM475" s="131"/>
      <c r="AN475" s="131"/>
    </row>
    <row r="476" spans="1:40" s="90" customFormat="1" x14ac:dyDescent="0.25">
      <c r="A476" s="136"/>
      <c r="B476" s="136"/>
      <c r="C476" s="136"/>
      <c r="D476" s="136"/>
      <c r="E476" s="136"/>
      <c r="F476" s="136"/>
      <c r="G476" s="136"/>
      <c r="H476" s="136"/>
      <c r="I476" s="136"/>
      <c r="J476" s="136"/>
      <c r="K476" s="136"/>
      <c r="L476" s="136"/>
      <c r="M476" s="136"/>
      <c r="N476" s="136"/>
      <c r="AJ476" s="137"/>
      <c r="AK476" s="137"/>
      <c r="AL476" s="131"/>
      <c r="AM476" s="131"/>
      <c r="AN476" s="131"/>
    </row>
    <row r="477" spans="1:40" s="90" customFormat="1" x14ac:dyDescent="0.25">
      <c r="A477" s="136"/>
      <c r="B477" s="136"/>
      <c r="C477" s="136"/>
      <c r="D477" s="136"/>
      <c r="E477" s="136"/>
      <c r="F477" s="136"/>
      <c r="G477" s="136"/>
      <c r="H477" s="136"/>
      <c r="I477" s="136"/>
      <c r="J477" s="136"/>
      <c r="K477" s="136"/>
      <c r="L477" s="136"/>
      <c r="M477" s="136"/>
      <c r="N477" s="136"/>
      <c r="AJ477" s="137"/>
      <c r="AK477" s="137"/>
      <c r="AL477" s="131"/>
      <c r="AM477" s="131"/>
      <c r="AN477" s="131"/>
    </row>
    <row r="478" spans="1:40" s="90" customFormat="1" x14ac:dyDescent="0.25">
      <c r="A478" s="136"/>
      <c r="B478" s="136"/>
      <c r="C478" s="136"/>
      <c r="D478" s="136"/>
      <c r="E478" s="136"/>
      <c r="F478" s="136"/>
      <c r="G478" s="136"/>
      <c r="H478" s="136"/>
      <c r="I478" s="136"/>
      <c r="J478" s="136"/>
      <c r="K478" s="136"/>
      <c r="L478" s="136"/>
      <c r="M478" s="136"/>
      <c r="N478" s="136"/>
      <c r="AJ478" s="137"/>
      <c r="AK478" s="137"/>
      <c r="AL478" s="131"/>
      <c r="AM478" s="131"/>
      <c r="AN478" s="131"/>
    </row>
    <row r="479" spans="1:40" s="90" customFormat="1" x14ac:dyDescent="0.25">
      <c r="A479" s="136"/>
      <c r="B479" s="136"/>
      <c r="C479" s="136"/>
      <c r="D479" s="136"/>
      <c r="E479" s="136"/>
      <c r="F479" s="136"/>
      <c r="G479" s="136"/>
      <c r="H479" s="136"/>
      <c r="I479" s="136"/>
      <c r="J479" s="136"/>
      <c r="K479" s="136"/>
      <c r="L479" s="136"/>
      <c r="M479" s="136"/>
      <c r="N479" s="136"/>
      <c r="AJ479" s="137"/>
      <c r="AK479" s="137"/>
      <c r="AL479" s="131"/>
      <c r="AM479" s="131"/>
      <c r="AN479" s="131"/>
    </row>
    <row r="480" spans="1:40" s="90" customFormat="1" x14ac:dyDescent="0.25">
      <c r="A480" s="136"/>
      <c r="B480" s="136"/>
      <c r="C480" s="136"/>
      <c r="D480" s="136"/>
      <c r="E480" s="136"/>
      <c r="F480" s="136"/>
      <c r="G480" s="136"/>
      <c r="H480" s="136"/>
      <c r="I480" s="136"/>
      <c r="J480" s="136"/>
      <c r="K480" s="136"/>
      <c r="L480" s="136"/>
      <c r="M480" s="136"/>
      <c r="N480" s="136"/>
      <c r="AJ480" s="137"/>
      <c r="AK480" s="137"/>
      <c r="AL480" s="131"/>
      <c r="AM480" s="131"/>
      <c r="AN480" s="131"/>
    </row>
    <row r="481" spans="1:40" s="90" customFormat="1" x14ac:dyDescent="0.25">
      <c r="A481" s="136"/>
      <c r="B481" s="136"/>
      <c r="C481" s="136"/>
      <c r="D481" s="136"/>
      <c r="E481" s="136"/>
      <c r="F481" s="136"/>
      <c r="G481" s="136"/>
      <c r="H481" s="136"/>
      <c r="I481" s="136"/>
      <c r="J481" s="136"/>
      <c r="K481" s="136"/>
      <c r="L481" s="136"/>
      <c r="M481" s="136"/>
      <c r="N481" s="136"/>
      <c r="AJ481" s="137"/>
      <c r="AK481" s="137"/>
      <c r="AL481" s="131"/>
      <c r="AM481" s="131"/>
      <c r="AN481" s="131"/>
    </row>
    <row r="482" spans="1:40" s="90" customFormat="1" x14ac:dyDescent="0.25">
      <c r="A482" s="136"/>
      <c r="B482" s="136"/>
      <c r="C482" s="136"/>
      <c r="D482" s="136"/>
      <c r="E482" s="136"/>
      <c r="F482" s="136"/>
      <c r="G482" s="136"/>
      <c r="H482" s="136"/>
      <c r="I482" s="136"/>
      <c r="J482" s="136"/>
      <c r="K482" s="136"/>
      <c r="L482" s="136"/>
      <c r="M482" s="136"/>
      <c r="N482" s="136"/>
      <c r="AJ482" s="137"/>
      <c r="AK482" s="137"/>
      <c r="AL482" s="131"/>
      <c r="AM482" s="131"/>
      <c r="AN482" s="131"/>
    </row>
    <row r="483" spans="1:40" s="90" customFormat="1" x14ac:dyDescent="0.25">
      <c r="A483" s="136"/>
      <c r="B483" s="136"/>
      <c r="C483" s="136"/>
      <c r="D483" s="136"/>
      <c r="E483" s="136"/>
      <c r="F483" s="136"/>
      <c r="G483" s="136"/>
      <c r="H483" s="136"/>
      <c r="I483" s="136"/>
      <c r="J483" s="136"/>
      <c r="K483" s="136"/>
      <c r="L483" s="136"/>
      <c r="M483" s="136"/>
      <c r="N483" s="136"/>
      <c r="AJ483" s="137"/>
      <c r="AK483" s="137"/>
      <c r="AL483" s="131"/>
      <c r="AM483" s="131"/>
      <c r="AN483" s="131"/>
    </row>
    <row r="484" spans="1:40" s="90" customFormat="1" x14ac:dyDescent="0.25">
      <c r="A484" s="136"/>
      <c r="B484" s="136"/>
      <c r="C484" s="136"/>
      <c r="D484" s="136"/>
      <c r="E484" s="136"/>
      <c r="F484" s="136"/>
      <c r="G484" s="136"/>
      <c r="H484" s="136"/>
      <c r="I484" s="136"/>
      <c r="J484" s="136"/>
      <c r="K484" s="136"/>
      <c r="L484" s="136"/>
      <c r="M484" s="136"/>
      <c r="N484" s="136"/>
      <c r="AJ484" s="137"/>
      <c r="AK484" s="137"/>
      <c r="AL484" s="131"/>
      <c r="AM484" s="131"/>
      <c r="AN484" s="131"/>
    </row>
    <row r="485" spans="1:40" s="90" customFormat="1" x14ac:dyDescent="0.25">
      <c r="A485" s="136"/>
      <c r="B485" s="136"/>
      <c r="C485" s="136"/>
      <c r="D485" s="136"/>
      <c r="E485" s="136"/>
      <c r="F485" s="136"/>
      <c r="G485" s="136"/>
      <c r="H485" s="136"/>
      <c r="I485" s="136"/>
      <c r="J485" s="136"/>
      <c r="K485" s="136"/>
      <c r="L485" s="136"/>
      <c r="M485" s="136"/>
      <c r="N485" s="136"/>
      <c r="AJ485" s="137"/>
      <c r="AK485" s="137"/>
      <c r="AL485" s="131"/>
      <c r="AM485" s="131"/>
      <c r="AN485" s="131"/>
    </row>
    <row r="486" spans="1:40" s="90" customFormat="1" x14ac:dyDescent="0.25">
      <c r="A486" s="136"/>
      <c r="B486" s="136"/>
      <c r="C486" s="136"/>
      <c r="D486" s="136"/>
      <c r="E486" s="136"/>
      <c r="F486" s="136"/>
      <c r="G486" s="136"/>
      <c r="H486" s="136"/>
      <c r="I486" s="136"/>
      <c r="J486" s="136"/>
      <c r="K486" s="136"/>
      <c r="L486" s="136"/>
      <c r="M486" s="136"/>
      <c r="N486" s="136"/>
      <c r="AJ486" s="137"/>
      <c r="AK486" s="137"/>
      <c r="AL486" s="131"/>
      <c r="AM486" s="131"/>
      <c r="AN486" s="131"/>
    </row>
    <row r="487" spans="1:40" s="90" customFormat="1" x14ac:dyDescent="0.25">
      <c r="A487" s="136"/>
      <c r="B487" s="136"/>
      <c r="C487" s="136"/>
      <c r="D487" s="136"/>
      <c r="E487" s="136"/>
      <c r="F487" s="136"/>
      <c r="G487" s="136"/>
      <c r="H487" s="136"/>
      <c r="I487" s="136"/>
      <c r="J487" s="136"/>
      <c r="K487" s="136"/>
      <c r="L487" s="136"/>
      <c r="M487" s="136"/>
      <c r="N487" s="136"/>
      <c r="AJ487" s="137"/>
      <c r="AK487" s="137"/>
      <c r="AL487" s="131"/>
      <c r="AM487" s="131"/>
      <c r="AN487" s="131"/>
    </row>
    <row r="488" spans="1:40" s="90" customFormat="1" x14ac:dyDescent="0.25">
      <c r="A488" s="136"/>
      <c r="B488" s="136"/>
      <c r="C488" s="136"/>
      <c r="D488" s="136"/>
      <c r="E488" s="136"/>
      <c r="F488" s="136"/>
      <c r="G488" s="136"/>
      <c r="H488" s="136"/>
      <c r="I488" s="136"/>
      <c r="J488" s="136"/>
      <c r="K488" s="136"/>
      <c r="L488" s="136"/>
      <c r="M488" s="136"/>
      <c r="N488" s="136"/>
      <c r="AJ488" s="137"/>
      <c r="AK488" s="137"/>
      <c r="AL488" s="131"/>
      <c r="AM488" s="131"/>
      <c r="AN488" s="131"/>
    </row>
    <row r="489" spans="1:40" s="90" customFormat="1" x14ac:dyDescent="0.25">
      <c r="A489" s="136"/>
      <c r="B489" s="136"/>
      <c r="C489" s="136"/>
      <c r="D489" s="136"/>
      <c r="E489" s="136"/>
      <c r="F489" s="136"/>
      <c r="G489" s="136"/>
      <c r="H489" s="136"/>
      <c r="I489" s="136"/>
      <c r="J489" s="136"/>
      <c r="K489" s="136"/>
      <c r="L489" s="136"/>
      <c r="M489" s="136"/>
      <c r="N489" s="136"/>
      <c r="AJ489" s="137"/>
      <c r="AK489" s="137"/>
      <c r="AL489" s="131"/>
      <c r="AM489" s="131"/>
      <c r="AN489" s="131"/>
    </row>
    <row r="490" spans="1:40" s="90" customFormat="1" x14ac:dyDescent="0.25">
      <c r="A490" s="136"/>
      <c r="B490" s="136"/>
      <c r="C490" s="136"/>
      <c r="D490" s="136"/>
      <c r="E490" s="136"/>
      <c r="F490" s="136"/>
      <c r="G490" s="136"/>
      <c r="H490" s="136"/>
      <c r="I490" s="136"/>
      <c r="J490" s="136"/>
      <c r="K490" s="136"/>
      <c r="L490" s="136"/>
      <c r="M490" s="136"/>
      <c r="N490" s="136"/>
      <c r="AJ490" s="137"/>
      <c r="AK490" s="137"/>
      <c r="AL490" s="131"/>
      <c r="AM490" s="131"/>
      <c r="AN490" s="131"/>
    </row>
    <row r="491" spans="1:40" s="90" customFormat="1" x14ac:dyDescent="0.25">
      <c r="A491" s="136"/>
      <c r="B491" s="136"/>
      <c r="C491" s="136"/>
      <c r="D491" s="136"/>
      <c r="E491" s="136"/>
      <c r="F491" s="136"/>
      <c r="G491" s="136"/>
      <c r="H491" s="136"/>
      <c r="I491" s="136"/>
      <c r="J491" s="136"/>
      <c r="K491" s="136"/>
      <c r="L491" s="136"/>
      <c r="M491" s="136"/>
      <c r="N491" s="136"/>
      <c r="AJ491" s="137"/>
      <c r="AK491" s="137"/>
      <c r="AL491" s="131"/>
      <c r="AM491" s="131"/>
      <c r="AN491" s="131"/>
    </row>
    <row r="492" spans="1:40" s="90" customFormat="1" x14ac:dyDescent="0.25">
      <c r="A492" s="136"/>
      <c r="B492" s="136"/>
      <c r="C492" s="136"/>
      <c r="D492" s="136"/>
      <c r="E492" s="136"/>
      <c r="F492" s="136"/>
      <c r="G492" s="136"/>
      <c r="H492" s="136"/>
      <c r="I492" s="136"/>
      <c r="J492" s="136"/>
      <c r="K492" s="136"/>
      <c r="L492" s="136"/>
      <c r="M492" s="136"/>
      <c r="N492" s="136"/>
      <c r="AJ492" s="137"/>
      <c r="AK492" s="137"/>
      <c r="AL492" s="131"/>
      <c r="AM492" s="131"/>
      <c r="AN492" s="131"/>
    </row>
    <row r="493" spans="1:40" s="90" customFormat="1" x14ac:dyDescent="0.25">
      <c r="A493" s="136"/>
      <c r="B493" s="136"/>
      <c r="C493" s="136"/>
      <c r="D493" s="136"/>
      <c r="E493" s="136"/>
      <c r="F493" s="136"/>
      <c r="G493" s="136"/>
      <c r="H493" s="136"/>
      <c r="I493" s="136"/>
      <c r="J493" s="136"/>
      <c r="K493" s="136"/>
      <c r="L493" s="136"/>
      <c r="M493" s="136"/>
      <c r="N493" s="136"/>
      <c r="AJ493" s="137"/>
      <c r="AK493" s="137"/>
      <c r="AL493" s="131"/>
      <c r="AM493" s="131"/>
      <c r="AN493" s="131"/>
    </row>
    <row r="494" spans="1:40" s="90" customFormat="1" x14ac:dyDescent="0.25">
      <c r="A494" s="136"/>
      <c r="B494" s="136"/>
      <c r="C494" s="136"/>
      <c r="D494" s="136"/>
      <c r="E494" s="136"/>
      <c r="F494" s="136"/>
      <c r="G494" s="136"/>
      <c r="H494" s="136"/>
      <c r="I494" s="136"/>
      <c r="J494" s="136"/>
      <c r="K494" s="136"/>
      <c r="L494" s="136"/>
      <c r="M494" s="136"/>
      <c r="N494" s="136"/>
      <c r="AJ494" s="137"/>
      <c r="AK494" s="137"/>
      <c r="AL494" s="131"/>
      <c r="AM494" s="131"/>
      <c r="AN494" s="131"/>
    </row>
    <row r="495" spans="1:40" s="90" customFormat="1" x14ac:dyDescent="0.25">
      <c r="A495" s="136"/>
      <c r="B495" s="136"/>
      <c r="C495" s="136"/>
      <c r="D495" s="136"/>
      <c r="E495" s="136"/>
      <c r="F495" s="136"/>
      <c r="G495" s="136"/>
      <c r="H495" s="136"/>
      <c r="I495" s="136"/>
      <c r="J495" s="136"/>
      <c r="K495" s="136"/>
      <c r="L495" s="136"/>
      <c r="M495" s="136"/>
      <c r="N495" s="136"/>
      <c r="AJ495" s="137"/>
      <c r="AK495" s="137"/>
      <c r="AL495" s="131"/>
      <c r="AM495" s="131"/>
      <c r="AN495" s="131"/>
    </row>
    <row r="496" spans="1:40" s="90" customFormat="1" x14ac:dyDescent="0.25">
      <c r="A496" s="136"/>
      <c r="B496" s="136"/>
      <c r="C496" s="136"/>
      <c r="D496" s="136"/>
      <c r="E496" s="136"/>
      <c r="F496" s="136"/>
      <c r="G496" s="136"/>
      <c r="H496" s="136"/>
      <c r="I496" s="136"/>
      <c r="J496" s="136"/>
      <c r="K496" s="136"/>
      <c r="L496" s="136"/>
      <c r="M496" s="136"/>
      <c r="N496" s="136"/>
      <c r="AJ496" s="137"/>
      <c r="AK496" s="137"/>
      <c r="AL496" s="131"/>
      <c r="AM496" s="131"/>
      <c r="AN496" s="131"/>
    </row>
    <row r="497" spans="1:40" s="90" customFormat="1" x14ac:dyDescent="0.25">
      <c r="A497" s="136"/>
      <c r="B497" s="136"/>
      <c r="C497" s="136"/>
      <c r="D497" s="136"/>
      <c r="E497" s="136"/>
      <c r="F497" s="136"/>
      <c r="G497" s="136"/>
      <c r="H497" s="136"/>
      <c r="I497" s="136"/>
      <c r="J497" s="136"/>
      <c r="K497" s="136"/>
      <c r="L497" s="136"/>
      <c r="M497" s="136"/>
      <c r="N497" s="136"/>
      <c r="AJ497" s="137"/>
      <c r="AK497" s="137"/>
      <c r="AL497" s="131"/>
      <c r="AM497" s="131"/>
      <c r="AN497" s="131"/>
    </row>
    <row r="498" spans="1:40" s="90" customFormat="1" x14ac:dyDescent="0.25">
      <c r="A498" s="136"/>
      <c r="B498" s="136"/>
      <c r="C498" s="136"/>
      <c r="D498" s="136"/>
      <c r="E498" s="136"/>
      <c r="F498" s="136"/>
      <c r="G498" s="136"/>
      <c r="H498" s="136"/>
      <c r="I498" s="136"/>
      <c r="J498" s="136"/>
      <c r="K498" s="136"/>
      <c r="L498" s="136"/>
      <c r="M498" s="136"/>
      <c r="N498" s="136"/>
      <c r="AJ498" s="137"/>
      <c r="AK498" s="137"/>
      <c r="AL498" s="131"/>
      <c r="AM498" s="131"/>
      <c r="AN498" s="131"/>
    </row>
    <row r="499" spans="1:40" s="90" customFormat="1" x14ac:dyDescent="0.25">
      <c r="A499" s="136"/>
      <c r="B499" s="136"/>
      <c r="C499" s="136"/>
      <c r="D499" s="136"/>
      <c r="E499" s="136"/>
      <c r="F499" s="136"/>
      <c r="G499" s="136"/>
      <c r="H499" s="136"/>
      <c r="I499" s="136"/>
      <c r="J499" s="136"/>
      <c r="K499" s="136"/>
      <c r="L499" s="136"/>
      <c r="M499" s="136"/>
      <c r="N499" s="136"/>
      <c r="AJ499" s="137"/>
      <c r="AK499" s="137"/>
      <c r="AL499" s="131"/>
      <c r="AM499" s="131"/>
      <c r="AN499" s="131"/>
    </row>
    <row r="500" spans="1:40" s="90" customFormat="1" x14ac:dyDescent="0.25">
      <c r="A500" s="136"/>
      <c r="B500" s="136"/>
      <c r="C500" s="136"/>
      <c r="D500" s="136"/>
      <c r="E500" s="136"/>
      <c r="F500" s="136"/>
      <c r="G500" s="136"/>
      <c r="H500" s="136"/>
      <c r="I500" s="136"/>
      <c r="J500" s="136"/>
      <c r="K500" s="136"/>
      <c r="L500" s="136"/>
      <c r="M500" s="136"/>
      <c r="N500" s="136"/>
      <c r="AJ500" s="137"/>
      <c r="AK500" s="137"/>
      <c r="AL500" s="131"/>
      <c r="AM500" s="131"/>
      <c r="AN500" s="131"/>
    </row>
    <row r="501" spans="1:40" s="90" customFormat="1" x14ac:dyDescent="0.25">
      <c r="A501" s="136"/>
      <c r="B501" s="136"/>
      <c r="C501" s="136"/>
      <c r="D501" s="136"/>
      <c r="E501" s="136"/>
      <c r="F501" s="136"/>
      <c r="G501" s="136"/>
      <c r="H501" s="136"/>
      <c r="I501" s="136"/>
      <c r="J501" s="136"/>
      <c r="K501" s="136"/>
      <c r="L501" s="136"/>
      <c r="M501" s="136"/>
      <c r="N501" s="136"/>
      <c r="AJ501" s="137"/>
      <c r="AK501" s="137"/>
      <c r="AL501" s="131"/>
      <c r="AM501" s="131"/>
      <c r="AN501" s="131"/>
    </row>
    <row r="502" spans="1:40" s="90" customFormat="1" x14ac:dyDescent="0.25">
      <c r="A502" s="136"/>
      <c r="B502" s="136"/>
      <c r="C502" s="136"/>
      <c r="D502" s="136"/>
      <c r="E502" s="136"/>
      <c r="F502" s="136"/>
      <c r="G502" s="136"/>
      <c r="H502" s="136"/>
      <c r="I502" s="136"/>
      <c r="J502" s="136"/>
      <c r="K502" s="136"/>
      <c r="L502" s="136"/>
      <c r="M502" s="136"/>
      <c r="N502" s="136"/>
      <c r="AJ502" s="137"/>
      <c r="AK502" s="137"/>
      <c r="AL502" s="131"/>
      <c r="AM502" s="131"/>
      <c r="AN502" s="131"/>
    </row>
    <row r="503" spans="1:40" s="90" customFormat="1" x14ac:dyDescent="0.25">
      <c r="A503" s="136"/>
      <c r="B503" s="136"/>
      <c r="C503" s="136"/>
      <c r="D503" s="136"/>
      <c r="E503" s="136"/>
      <c r="F503" s="136"/>
      <c r="G503" s="136"/>
      <c r="H503" s="136"/>
      <c r="I503" s="136"/>
      <c r="J503" s="136"/>
      <c r="K503" s="136"/>
      <c r="L503" s="136"/>
      <c r="M503" s="136"/>
      <c r="N503" s="136"/>
      <c r="AJ503" s="137"/>
      <c r="AK503" s="137"/>
      <c r="AL503" s="131"/>
      <c r="AM503" s="131"/>
      <c r="AN503" s="131"/>
    </row>
    <row r="504" spans="1:40" s="90" customFormat="1" x14ac:dyDescent="0.25">
      <c r="A504" s="136"/>
      <c r="B504" s="136"/>
      <c r="C504" s="136"/>
      <c r="D504" s="136"/>
      <c r="E504" s="136"/>
      <c r="F504" s="136"/>
      <c r="G504" s="136"/>
      <c r="H504" s="136"/>
      <c r="I504" s="136"/>
      <c r="J504" s="136"/>
      <c r="K504" s="136"/>
      <c r="L504" s="136"/>
      <c r="M504" s="136"/>
      <c r="N504" s="136"/>
      <c r="AJ504" s="137"/>
      <c r="AK504" s="137"/>
      <c r="AL504" s="131"/>
      <c r="AM504" s="131"/>
      <c r="AN504" s="131"/>
    </row>
    <row r="505" spans="1:40" s="90" customFormat="1" x14ac:dyDescent="0.25">
      <c r="A505" s="136"/>
      <c r="B505" s="136"/>
      <c r="C505" s="136"/>
      <c r="D505" s="136"/>
      <c r="E505" s="136"/>
      <c r="F505" s="136"/>
      <c r="G505" s="136"/>
      <c r="H505" s="136"/>
      <c r="I505" s="136"/>
      <c r="J505" s="136"/>
      <c r="K505" s="136"/>
      <c r="L505" s="136"/>
      <c r="M505" s="136"/>
      <c r="N505" s="136"/>
      <c r="AJ505" s="137"/>
      <c r="AK505" s="137"/>
      <c r="AL505" s="131"/>
      <c r="AM505" s="131"/>
      <c r="AN505" s="131"/>
    </row>
    <row r="506" spans="1:40" s="90" customFormat="1" x14ac:dyDescent="0.25">
      <c r="A506" s="136"/>
      <c r="B506" s="136"/>
      <c r="C506" s="136"/>
      <c r="D506" s="136"/>
      <c r="E506" s="136"/>
      <c r="F506" s="136"/>
      <c r="G506" s="136"/>
      <c r="H506" s="136"/>
      <c r="I506" s="136"/>
      <c r="J506" s="136"/>
      <c r="K506" s="136"/>
      <c r="L506" s="136"/>
      <c r="M506" s="136"/>
      <c r="N506" s="136"/>
      <c r="AJ506" s="137"/>
      <c r="AK506" s="137"/>
      <c r="AL506" s="131"/>
      <c r="AM506" s="131"/>
      <c r="AN506" s="131"/>
    </row>
    <row r="507" spans="1:40" s="90" customFormat="1" x14ac:dyDescent="0.25">
      <c r="A507" s="136"/>
      <c r="B507" s="136"/>
      <c r="C507" s="136"/>
      <c r="D507" s="136"/>
      <c r="E507" s="136"/>
      <c r="F507" s="136"/>
      <c r="G507" s="136"/>
      <c r="H507" s="136"/>
      <c r="I507" s="136"/>
      <c r="J507" s="136"/>
      <c r="K507" s="136"/>
      <c r="L507" s="136"/>
      <c r="M507" s="136"/>
      <c r="N507" s="136"/>
      <c r="AJ507" s="137"/>
      <c r="AK507" s="137"/>
      <c r="AL507" s="131"/>
      <c r="AM507" s="131"/>
      <c r="AN507" s="131"/>
    </row>
    <row r="508" spans="1:40" s="90" customFormat="1" x14ac:dyDescent="0.25">
      <c r="A508" s="136"/>
      <c r="B508" s="136"/>
      <c r="C508" s="136"/>
      <c r="D508" s="136"/>
      <c r="E508" s="136"/>
      <c r="F508" s="136"/>
      <c r="G508" s="136"/>
      <c r="H508" s="136"/>
      <c r="I508" s="136"/>
      <c r="J508" s="136"/>
      <c r="K508" s="136"/>
      <c r="L508" s="136"/>
      <c r="M508" s="136"/>
      <c r="N508" s="136"/>
      <c r="AJ508" s="137"/>
      <c r="AK508" s="137"/>
      <c r="AL508" s="131"/>
      <c r="AM508" s="131"/>
      <c r="AN508" s="131"/>
    </row>
    <row r="509" spans="1:40" s="90" customFormat="1" x14ac:dyDescent="0.25">
      <c r="A509" s="136"/>
      <c r="B509" s="136"/>
      <c r="C509" s="136"/>
      <c r="D509" s="136"/>
      <c r="E509" s="136"/>
      <c r="F509" s="136"/>
      <c r="G509" s="136"/>
      <c r="H509" s="136"/>
      <c r="I509" s="136"/>
      <c r="J509" s="136"/>
      <c r="K509" s="136"/>
      <c r="L509" s="136"/>
      <c r="M509" s="136"/>
      <c r="N509" s="136"/>
      <c r="AJ509" s="137"/>
      <c r="AK509" s="137"/>
      <c r="AL509" s="131"/>
      <c r="AM509" s="131"/>
      <c r="AN509" s="131"/>
    </row>
    <row r="510" spans="1:40" s="90" customFormat="1" x14ac:dyDescent="0.25">
      <c r="A510" s="136"/>
      <c r="B510" s="136"/>
      <c r="C510" s="136"/>
      <c r="D510" s="136"/>
      <c r="E510" s="136"/>
      <c r="F510" s="136"/>
      <c r="G510" s="136"/>
      <c r="H510" s="136"/>
      <c r="I510" s="136"/>
      <c r="J510" s="136"/>
      <c r="K510" s="136"/>
      <c r="L510" s="136"/>
      <c r="M510" s="136"/>
      <c r="N510" s="136"/>
      <c r="AJ510" s="137"/>
      <c r="AK510" s="137"/>
      <c r="AL510" s="131"/>
      <c r="AM510" s="131"/>
      <c r="AN510" s="131"/>
    </row>
    <row r="511" spans="1:40" s="90" customFormat="1" x14ac:dyDescent="0.25">
      <c r="A511" s="136"/>
      <c r="B511" s="136"/>
      <c r="C511" s="136"/>
      <c r="D511" s="136"/>
      <c r="E511" s="136"/>
      <c r="F511" s="136"/>
      <c r="G511" s="136"/>
      <c r="H511" s="136"/>
      <c r="I511" s="136"/>
      <c r="J511" s="136"/>
      <c r="K511" s="136"/>
      <c r="L511" s="136"/>
      <c r="M511" s="136"/>
      <c r="N511" s="136"/>
      <c r="AJ511" s="137"/>
      <c r="AK511" s="137"/>
      <c r="AL511" s="131"/>
      <c r="AM511" s="131"/>
      <c r="AN511" s="131"/>
    </row>
    <row r="512" spans="1:40" s="90" customFormat="1" x14ac:dyDescent="0.25">
      <c r="A512" s="136"/>
      <c r="B512" s="136"/>
      <c r="C512" s="136"/>
      <c r="D512" s="136"/>
      <c r="E512" s="136"/>
      <c r="F512" s="136"/>
      <c r="G512" s="136"/>
      <c r="H512" s="136"/>
      <c r="I512" s="136"/>
      <c r="J512" s="136"/>
      <c r="K512" s="136"/>
      <c r="L512" s="136"/>
      <c r="M512" s="136"/>
      <c r="N512" s="136"/>
      <c r="AJ512" s="137"/>
      <c r="AK512" s="137"/>
      <c r="AL512" s="131"/>
      <c r="AM512" s="131"/>
      <c r="AN512" s="131"/>
    </row>
    <row r="513" spans="1:40" s="90" customFormat="1" x14ac:dyDescent="0.25">
      <c r="A513" s="136"/>
      <c r="B513" s="136"/>
      <c r="C513" s="136"/>
      <c r="D513" s="136"/>
      <c r="E513" s="136"/>
      <c r="F513" s="136"/>
      <c r="G513" s="136"/>
      <c r="H513" s="136"/>
      <c r="I513" s="136"/>
      <c r="J513" s="136"/>
      <c r="K513" s="136"/>
      <c r="L513" s="136"/>
      <c r="M513" s="136"/>
      <c r="N513" s="136"/>
      <c r="AJ513" s="137"/>
      <c r="AK513" s="137"/>
      <c r="AL513" s="131"/>
      <c r="AM513" s="131"/>
      <c r="AN513" s="131"/>
    </row>
    <row r="514" spans="1:40" s="90" customFormat="1" x14ac:dyDescent="0.25">
      <c r="A514" s="136"/>
      <c r="B514" s="136"/>
      <c r="C514" s="136"/>
      <c r="D514" s="136"/>
      <c r="E514" s="136"/>
      <c r="F514" s="136"/>
      <c r="G514" s="136"/>
      <c r="H514" s="136"/>
      <c r="I514" s="136"/>
      <c r="J514" s="136"/>
      <c r="K514" s="136"/>
      <c r="L514" s="136"/>
      <c r="M514" s="136"/>
      <c r="N514" s="136"/>
      <c r="AJ514" s="137"/>
      <c r="AK514" s="137"/>
      <c r="AL514" s="131"/>
      <c r="AM514" s="131"/>
      <c r="AN514" s="131"/>
    </row>
    <row r="515" spans="1:40" s="90" customFormat="1" x14ac:dyDescent="0.25">
      <c r="A515" s="136"/>
      <c r="B515" s="136"/>
      <c r="C515" s="136"/>
      <c r="D515" s="136"/>
      <c r="E515" s="136"/>
      <c r="F515" s="136"/>
      <c r="G515" s="136"/>
      <c r="H515" s="136"/>
      <c r="I515" s="136"/>
      <c r="J515" s="136"/>
      <c r="K515" s="136"/>
      <c r="L515" s="136"/>
      <c r="M515" s="136"/>
      <c r="N515" s="136"/>
      <c r="AJ515" s="137"/>
      <c r="AK515" s="137"/>
      <c r="AL515" s="131"/>
      <c r="AM515" s="131"/>
      <c r="AN515" s="131"/>
    </row>
    <row r="516" spans="1:40" s="90" customFormat="1" x14ac:dyDescent="0.25">
      <c r="A516" s="136"/>
      <c r="B516" s="136"/>
      <c r="C516" s="136"/>
      <c r="D516" s="136"/>
      <c r="E516" s="136"/>
      <c r="F516" s="136"/>
      <c r="G516" s="136"/>
      <c r="H516" s="136"/>
      <c r="I516" s="136"/>
      <c r="J516" s="136"/>
      <c r="K516" s="136"/>
      <c r="L516" s="136"/>
      <c r="M516" s="136"/>
      <c r="N516" s="136"/>
      <c r="AJ516" s="137"/>
      <c r="AK516" s="137"/>
      <c r="AL516" s="131"/>
      <c r="AM516" s="131"/>
      <c r="AN516" s="131"/>
    </row>
    <row r="517" spans="1:40" s="90" customFormat="1" x14ac:dyDescent="0.25">
      <c r="A517" s="136"/>
      <c r="B517" s="136"/>
      <c r="C517" s="136"/>
      <c r="D517" s="136"/>
      <c r="E517" s="136"/>
      <c r="F517" s="136"/>
      <c r="G517" s="136"/>
      <c r="H517" s="136"/>
      <c r="I517" s="136"/>
      <c r="J517" s="136"/>
      <c r="K517" s="136"/>
      <c r="L517" s="136"/>
      <c r="M517" s="136"/>
      <c r="N517" s="136"/>
      <c r="AJ517" s="137"/>
      <c r="AK517" s="137"/>
      <c r="AL517" s="131"/>
      <c r="AM517" s="131"/>
      <c r="AN517" s="131"/>
    </row>
    <row r="518" spans="1:40" s="90" customFormat="1" x14ac:dyDescent="0.25">
      <c r="A518" s="136"/>
      <c r="B518" s="136"/>
      <c r="C518" s="136"/>
      <c r="D518" s="136"/>
      <c r="E518" s="136"/>
      <c r="F518" s="136"/>
      <c r="G518" s="136"/>
      <c r="H518" s="136"/>
      <c r="I518" s="136"/>
      <c r="J518" s="136"/>
      <c r="K518" s="136"/>
      <c r="L518" s="136"/>
      <c r="M518" s="136"/>
      <c r="N518" s="136"/>
      <c r="AJ518" s="137"/>
      <c r="AK518" s="137"/>
      <c r="AL518" s="131"/>
      <c r="AM518" s="131"/>
      <c r="AN518" s="131"/>
    </row>
    <row r="519" spans="1:40" s="90" customFormat="1" x14ac:dyDescent="0.25">
      <c r="A519" s="136"/>
      <c r="B519" s="136"/>
      <c r="C519" s="136"/>
      <c r="D519" s="136"/>
      <c r="E519" s="136"/>
      <c r="F519" s="136"/>
      <c r="G519" s="136"/>
      <c r="H519" s="136"/>
      <c r="I519" s="136"/>
      <c r="J519" s="136"/>
      <c r="K519" s="136"/>
      <c r="L519" s="136"/>
      <c r="M519" s="136"/>
      <c r="N519" s="136"/>
      <c r="AJ519" s="137"/>
      <c r="AK519" s="137"/>
      <c r="AL519" s="131"/>
      <c r="AM519" s="131"/>
      <c r="AN519" s="131"/>
    </row>
    <row r="520" spans="1:40" s="90" customFormat="1" x14ac:dyDescent="0.25">
      <c r="A520" s="136"/>
      <c r="B520" s="136"/>
      <c r="C520" s="136"/>
      <c r="D520" s="136"/>
      <c r="E520" s="136"/>
      <c r="F520" s="136"/>
      <c r="G520" s="136"/>
      <c r="H520" s="136"/>
      <c r="I520" s="136"/>
      <c r="J520" s="136"/>
      <c r="K520" s="136"/>
      <c r="L520" s="136"/>
      <c r="M520" s="136"/>
      <c r="N520" s="136"/>
      <c r="AJ520" s="137"/>
      <c r="AK520" s="137"/>
      <c r="AL520" s="131"/>
      <c r="AM520" s="131"/>
      <c r="AN520" s="131"/>
    </row>
    <row r="521" spans="1:40" s="90" customFormat="1" x14ac:dyDescent="0.25">
      <c r="A521" s="136"/>
      <c r="B521" s="136"/>
      <c r="C521" s="136"/>
      <c r="D521" s="136"/>
      <c r="E521" s="136"/>
      <c r="F521" s="136"/>
      <c r="G521" s="136"/>
      <c r="H521" s="136"/>
      <c r="I521" s="136"/>
      <c r="J521" s="136"/>
      <c r="K521" s="136"/>
      <c r="L521" s="136"/>
      <c r="M521" s="136"/>
      <c r="N521" s="136"/>
      <c r="AJ521" s="137"/>
      <c r="AK521" s="137"/>
      <c r="AL521" s="131"/>
      <c r="AM521" s="131"/>
      <c r="AN521" s="131"/>
    </row>
    <row r="522" spans="1:40" s="90" customFormat="1" x14ac:dyDescent="0.25">
      <c r="A522" s="136"/>
      <c r="B522" s="136"/>
      <c r="C522" s="136"/>
      <c r="D522" s="136"/>
      <c r="E522" s="136"/>
      <c r="F522" s="136"/>
      <c r="G522" s="136"/>
      <c r="H522" s="136"/>
      <c r="I522" s="136"/>
      <c r="J522" s="136"/>
      <c r="K522" s="136"/>
      <c r="L522" s="136"/>
      <c r="M522" s="136"/>
      <c r="N522" s="136"/>
      <c r="AJ522" s="137"/>
      <c r="AK522" s="137"/>
      <c r="AL522" s="131"/>
      <c r="AM522" s="131"/>
      <c r="AN522" s="131"/>
    </row>
    <row r="523" spans="1:40" s="90" customFormat="1" x14ac:dyDescent="0.25">
      <c r="A523" s="136"/>
      <c r="B523" s="136"/>
      <c r="C523" s="136"/>
      <c r="D523" s="136"/>
      <c r="E523" s="136"/>
      <c r="F523" s="136"/>
      <c r="G523" s="136"/>
      <c r="H523" s="136"/>
      <c r="I523" s="136"/>
      <c r="J523" s="136"/>
      <c r="K523" s="136"/>
      <c r="L523" s="136"/>
      <c r="M523" s="136"/>
      <c r="N523" s="136"/>
      <c r="AJ523" s="137"/>
      <c r="AK523" s="137"/>
      <c r="AL523" s="131"/>
      <c r="AM523" s="131"/>
      <c r="AN523" s="131"/>
    </row>
    <row r="524" spans="1:40" s="90" customFormat="1" x14ac:dyDescent="0.25">
      <c r="A524" s="136"/>
      <c r="B524" s="136"/>
      <c r="C524" s="136"/>
      <c r="D524" s="136"/>
      <c r="E524" s="136"/>
      <c r="F524" s="136"/>
      <c r="G524" s="136"/>
      <c r="H524" s="136"/>
      <c r="I524" s="136"/>
      <c r="J524" s="136"/>
      <c r="K524" s="136"/>
      <c r="L524" s="136"/>
      <c r="M524" s="136"/>
      <c r="N524" s="136"/>
      <c r="AJ524" s="137"/>
      <c r="AK524" s="137"/>
      <c r="AL524" s="131"/>
      <c r="AM524" s="131"/>
      <c r="AN524" s="131"/>
    </row>
    <row r="525" spans="1:40" s="90" customFormat="1" x14ac:dyDescent="0.25">
      <c r="A525" s="136"/>
      <c r="B525" s="136"/>
      <c r="C525" s="136"/>
      <c r="D525" s="136"/>
      <c r="E525" s="136"/>
      <c r="F525" s="136"/>
      <c r="G525" s="136"/>
      <c r="H525" s="136"/>
      <c r="I525" s="136"/>
      <c r="J525" s="136"/>
      <c r="K525" s="136"/>
      <c r="L525" s="136"/>
      <c r="M525" s="136"/>
      <c r="N525" s="136"/>
      <c r="AJ525" s="137"/>
      <c r="AK525" s="137"/>
      <c r="AL525" s="131"/>
      <c r="AM525" s="131"/>
      <c r="AN525" s="131"/>
    </row>
    <row r="526" spans="1:40" s="90" customFormat="1" x14ac:dyDescent="0.25">
      <c r="A526" s="136"/>
      <c r="B526" s="136"/>
      <c r="C526" s="136"/>
      <c r="D526" s="136"/>
      <c r="E526" s="136"/>
      <c r="F526" s="136"/>
      <c r="G526" s="136"/>
      <c r="H526" s="136"/>
      <c r="I526" s="136"/>
      <c r="J526" s="136"/>
      <c r="K526" s="136"/>
      <c r="L526" s="136"/>
      <c r="M526" s="136"/>
      <c r="N526" s="136"/>
      <c r="AJ526" s="137"/>
      <c r="AK526" s="137"/>
      <c r="AL526" s="131"/>
      <c r="AM526" s="131"/>
      <c r="AN526" s="131"/>
    </row>
    <row r="527" spans="1:40" s="90" customFormat="1" x14ac:dyDescent="0.25">
      <c r="A527" s="136"/>
      <c r="B527" s="136"/>
      <c r="C527" s="136"/>
      <c r="D527" s="136"/>
      <c r="E527" s="136"/>
      <c r="F527" s="136"/>
      <c r="G527" s="136"/>
      <c r="H527" s="136"/>
      <c r="I527" s="136"/>
      <c r="J527" s="136"/>
      <c r="K527" s="136"/>
      <c r="L527" s="136"/>
      <c r="M527" s="136"/>
      <c r="N527" s="136"/>
      <c r="AJ527" s="137"/>
      <c r="AK527" s="137"/>
      <c r="AL527" s="131"/>
      <c r="AM527" s="131"/>
      <c r="AN527" s="131"/>
    </row>
    <row r="528" spans="1:40" s="90" customFormat="1" x14ac:dyDescent="0.25">
      <c r="A528" s="136"/>
      <c r="B528" s="136"/>
      <c r="C528" s="136"/>
      <c r="D528" s="136"/>
      <c r="E528" s="136"/>
      <c r="F528" s="136"/>
      <c r="G528" s="136"/>
      <c r="H528" s="136"/>
      <c r="I528" s="136"/>
      <c r="J528" s="136"/>
      <c r="K528" s="136"/>
      <c r="L528" s="136"/>
      <c r="M528" s="136"/>
      <c r="N528" s="136"/>
      <c r="AJ528" s="137"/>
      <c r="AK528" s="137"/>
      <c r="AL528" s="131"/>
      <c r="AM528" s="131"/>
      <c r="AN528" s="131"/>
    </row>
    <row r="529" spans="1:40" s="90" customFormat="1" x14ac:dyDescent="0.25">
      <c r="A529" s="136"/>
      <c r="B529" s="136"/>
      <c r="C529" s="136"/>
      <c r="D529" s="136"/>
      <c r="E529" s="136"/>
      <c r="F529" s="136"/>
      <c r="G529" s="136"/>
      <c r="H529" s="136"/>
      <c r="I529" s="136"/>
      <c r="J529" s="136"/>
      <c r="K529" s="136"/>
      <c r="L529" s="136"/>
      <c r="M529" s="136"/>
      <c r="N529" s="136"/>
      <c r="AJ529" s="137"/>
      <c r="AK529" s="137"/>
      <c r="AL529" s="131"/>
      <c r="AM529" s="131"/>
      <c r="AN529" s="131"/>
    </row>
    <row r="530" spans="1:40" s="90" customFormat="1" x14ac:dyDescent="0.25">
      <c r="A530" s="136"/>
      <c r="B530" s="136"/>
      <c r="C530" s="136"/>
      <c r="D530" s="136"/>
      <c r="E530" s="136"/>
      <c r="F530" s="136"/>
      <c r="G530" s="136"/>
      <c r="H530" s="136"/>
      <c r="I530" s="136"/>
      <c r="J530" s="136"/>
      <c r="K530" s="136"/>
      <c r="L530" s="136"/>
      <c r="M530" s="136"/>
      <c r="N530" s="136"/>
      <c r="AJ530" s="137"/>
      <c r="AK530" s="137"/>
      <c r="AL530" s="131"/>
      <c r="AM530" s="131"/>
      <c r="AN530" s="131"/>
    </row>
    <row r="531" spans="1:40" s="90" customFormat="1" x14ac:dyDescent="0.25">
      <c r="A531" s="136"/>
      <c r="B531" s="136"/>
      <c r="C531" s="136"/>
      <c r="D531" s="136"/>
      <c r="E531" s="136"/>
      <c r="F531" s="136"/>
      <c r="G531" s="136"/>
      <c r="H531" s="136"/>
      <c r="I531" s="136"/>
      <c r="J531" s="136"/>
      <c r="K531" s="136"/>
      <c r="L531" s="136"/>
      <c r="M531" s="136"/>
      <c r="N531" s="136"/>
      <c r="AJ531" s="137"/>
      <c r="AK531" s="137"/>
      <c r="AL531" s="131"/>
      <c r="AM531" s="131"/>
      <c r="AN531" s="131"/>
    </row>
    <row r="532" spans="1:40" s="90" customFormat="1" x14ac:dyDescent="0.25">
      <c r="A532" s="136"/>
      <c r="B532" s="136"/>
      <c r="C532" s="136"/>
      <c r="D532" s="136"/>
      <c r="E532" s="136"/>
      <c r="F532" s="136"/>
      <c r="G532" s="136"/>
      <c r="H532" s="136"/>
      <c r="I532" s="136"/>
      <c r="J532" s="136"/>
      <c r="K532" s="136"/>
      <c r="L532" s="136"/>
      <c r="M532" s="136"/>
      <c r="N532" s="136"/>
      <c r="AJ532" s="137"/>
      <c r="AK532" s="137"/>
      <c r="AL532" s="131"/>
      <c r="AM532" s="131"/>
      <c r="AN532" s="131"/>
    </row>
    <row r="533" spans="1:40" s="90" customFormat="1" x14ac:dyDescent="0.25">
      <c r="A533" s="136"/>
      <c r="B533" s="136"/>
      <c r="C533" s="136"/>
      <c r="D533" s="136"/>
      <c r="E533" s="136"/>
      <c r="F533" s="136"/>
      <c r="G533" s="136"/>
      <c r="H533" s="136"/>
      <c r="I533" s="136"/>
      <c r="J533" s="136"/>
      <c r="K533" s="136"/>
      <c r="L533" s="136"/>
      <c r="M533" s="136"/>
      <c r="N533" s="136"/>
      <c r="AJ533" s="137"/>
      <c r="AK533" s="137"/>
      <c r="AL533" s="131"/>
      <c r="AM533" s="131"/>
      <c r="AN533" s="131"/>
    </row>
    <row r="534" spans="1:40" s="90" customFormat="1" x14ac:dyDescent="0.25">
      <c r="A534" s="136"/>
      <c r="B534" s="136"/>
      <c r="C534" s="136"/>
      <c r="D534" s="136"/>
      <c r="E534" s="136"/>
      <c r="F534" s="136"/>
      <c r="G534" s="136"/>
      <c r="H534" s="136"/>
      <c r="I534" s="136"/>
      <c r="J534" s="136"/>
      <c r="K534" s="136"/>
      <c r="L534" s="136"/>
      <c r="M534" s="136"/>
      <c r="N534" s="136"/>
      <c r="AJ534" s="137"/>
      <c r="AK534" s="137"/>
      <c r="AL534" s="131"/>
      <c r="AM534" s="131"/>
      <c r="AN534" s="131"/>
    </row>
    <row r="535" spans="1:40" s="90" customFormat="1" x14ac:dyDescent="0.25">
      <c r="A535" s="136"/>
      <c r="B535" s="136"/>
      <c r="C535" s="136"/>
      <c r="D535" s="136"/>
      <c r="E535" s="136"/>
      <c r="F535" s="136"/>
      <c r="G535" s="136"/>
      <c r="H535" s="136"/>
      <c r="I535" s="136"/>
      <c r="J535" s="136"/>
      <c r="K535" s="136"/>
      <c r="L535" s="136"/>
      <c r="M535" s="136"/>
      <c r="N535" s="136"/>
      <c r="AJ535" s="137"/>
      <c r="AK535" s="137"/>
      <c r="AL535" s="131"/>
      <c r="AM535" s="131"/>
      <c r="AN535" s="131"/>
    </row>
    <row r="536" spans="1:40" s="90" customFormat="1" x14ac:dyDescent="0.25">
      <c r="A536" s="136"/>
      <c r="B536" s="136"/>
      <c r="C536" s="136"/>
      <c r="D536" s="136"/>
      <c r="E536" s="136"/>
      <c r="F536" s="136"/>
      <c r="G536" s="136"/>
      <c r="H536" s="136"/>
      <c r="I536" s="136"/>
      <c r="J536" s="136"/>
      <c r="K536" s="136"/>
      <c r="L536" s="136"/>
      <c r="M536" s="136"/>
      <c r="N536" s="136"/>
      <c r="AJ536" s="137"/>
      <c r="AK536" s="137"/>
      <c r="AL536" s="131"/>
      <c r="AM536" s="131"/>
      <c r="AN536" s="131"/>
    </row>
    <row r="537" spans="1:40" s="90" customFormat="1" x14ac:dyDescent="0.25">
      <c r="A537" s="136"/>
      <c r="B537" s="136"/>
      <c r="C537" s="136"/>
      <c r="D537" s="136"/>
      <c r="E537" s="136"/>
      <c r="F537" s="136"/>
      <c r="G537" s="136"/>
      <c r="H537" s="136"/>
      <c r="I537" s="136"/>
      <c r="J537" s="136"/>
      <c r="K537" s="136"/>
      <c r="L537" s="136"/>
      <c r="M537" s="136"/>
      <c r="N537" s="136"/>
      <c r="AJ537" s="137"/>
      <c r="AK537" s="137"/>
      <c r="AL537" s="131"/>
      <c r="AM537" s="131"/>
      <c r="AN537" s="131"/>
    </row>
    <row r="538" spans="1:40" s="90" customFormat="1" x14ac:dyDescent="0.25">
      <c r="A538" s="136"/>
      <c r="B538" s="136"/>
      <c r="C538" s="136"/>
      <c r="D538" s="136"/>
      <c r="E538" s="136"/>
      <c r="F538" s="136"/>
      <c r="G538" s="136"/>
      <c r="H538" s="136"/>
      <c r="I538" s="136"/>
      <c r="J538" s="136"/>
      <c r="K538" s="136"/>
      <c r="L538" s="136"/>
      <c r="M538" s="136"/>
      <c r="N538" s="136"/>
      <c r="AJ538" s="137"/>
      <c r="AK538" s="137"/>
      <c r="AL538" s="131"/>
      <c r="AM538" s="131"/>
      <c r="AN538" s="131"/>
    </row>
    <row r="539" spans="1:40" s="90" customFormat="1" x14ac:dyDescent="0.25">
      <c r="A539" s="136"/>
      <c r="B539" s="136"/>
      <c r="C539" s="136"/>
      <c r="D539" s="136"/>
      <c r="E539" s="136"/>
      <c r="F539" s="136"/>
      <c r="G539" s="136"/>
      <c r="H539" s="136"/>
      <c r="I539" s="136"/>
      <c r="J539" s="136"/>
      <c r="K539" s="136"/>
      <c r="L539" s="136"/>
      <c r="M539" s="136"/>
      <c r="N539" s="136"/>
      <c r="AJ539" s="137"/>
      <c r="AK539" s="137"/>
      <c r="AL539" s="131"/>
      <c r="AM539" s="131"/>
      <c r="AN539" s="131"/>
    </row>
    <row r="540" spans="1:40" s="90" customFormat="1" x14ac:dyDescent="0.25">
      <c r="A540" s="136"/>
      <c r="B540" s="136"/>
      <c r="C540" s="136"/>
      <c r="D540" s="136"/>
      <c r="E540" s="136"/>
      <c r="F540" s="136"/>
      <c r="G540" s="136"/>
      <c r="H540" s="136"/>
      <c r="I540" s="136"/>
      <c r="J540" s="136"/>
      <c r="K540" s="136"/>
      <c r="L540" s="136"/>
      <c r="M540" s="136"/>
      <c r="N540" s="136"/>
      <c r="AJ540" s="137"/>
      <c r="AK540" s="137"/>
      <c r="AL540" s="131"/>
      <c r="AM540" s="131"/>
      <c r="AN540" s="131"/>
    </row>
    <row r="541" spans="1:40" s="90" customFormat="1" x14ac:dyDescent="0.25">
      <c r="A541" s="136"/>
      <c r="B541" s="136"/>
      <c r="C541" s="136"/>
      <c r="D541" s="136"/>
      <c r="E541" s="136"/>
      <c r="F541" s="136"/>
      <c r="G541" s="136"/>
      <c r="H541" s="136"/>
      <c r="I541" s="136"/>
      <c r="J541" s="136"/>
      <c r="K541" s="136"/>
      <c r="L541" s="136"/>
      <c r="M541" s="136"/>
      <c r="N541" s="136"/>
      <c r="AJ541" s="137"/>
      <c r="AK541" s="137"/>
      <c r="AL541" s="131"/>
      <c r="AM541" s="131"/>
      <c r="AN541" s="131"/>
    </row>
    <row r="542" spans="1:40" s="90" customFormat="1" x14ac:dyDescent="0.25">
      <c r="A542" s="136"/>
      <c r="B542" s="136"/>
      <c r="C542" s="136"/>
      <c r="D542" s="136"/>
      <c r="E542" s="136"/>
      <c r="F542" s="136"/>
      <c r="G542" s="136"/>
      <c r="H542" s="136"/>
      <c r="I542" s="136"/>
      <c r="J542" s="136"/>
      <c r="K542" s="136"/>
      <c r="L542" s="136"/>
      <c r="M542" s="136"/>
      <c r="N542" s="136"/>
      <c r="AJ542" s="137"/>
      <c r="AK542" s="137"/>
      <c r="AL542" s="131"/>
      <c r="AM542" s="131"/>
      <c r="AN542" s="131"/>
    </row>
    <row r="543" spans="1:40" s="90" customFormat="1" x14ac:dyDescent="0.25">
      <c r="A543" s="136"/>
      <c r="B543" s="136"/>
      <c r="C543" s="136"/>
      <c r="D543" s="136"/>
      <c r="E543" s="136"/>
      <c r="F543" s="136"/>
      <c r="G543" s="136"/>
      <c r="H543" s="136"/>
      <c r="I543" s="136"/>
      <c r="J543" s="136"/>
      <c r="K543" s="136"/>
      <c r="L543" s="136"/>
      <c r="M543" s="136"/>
      <c r="N543" s="136"/>
      <c r="AJ543" s="137"/>
      <c r="AK543" s="137"/>
      <c r="AL543" s="131"/>
      <c r="AM543" s="131"/>
      <c r="AN543" s="131"/>
    </row>
    <row r="544" spans="1:40" s="90" customFormat="1" x14ac:dyDescent="0.25">
      <c r="A544" s="136"/>
      <c r="B544" s="136"/>
      <c r="C544" s="136"/>
      <c r="D544" s="136"/>
      <c r="E544" s="136"/>
      <c r="F544" s="136"/>
      <c r="G544" s="136"/>
      <c r="H544" s="136"/>
      <c r="I544" s="136"/>
      <c r="J544" s="136"/>
      <c r="K544" s="136"/>
      <c r="L544" s="136"/>
      <c r="M544" s="136"/>
      <c r="N544" s="136"/>
      <c r="AJ544" s="137"/>
      <c r="AK544" s="137"/>
      <c r="AL544" s="131"/>
      <c r="AM544" s="131"/>
      <c r="AN544" s="131"/>
    </row>
    <row r="545" spans="1:40" s="90" customFormat="1" x14ac:dyDescent="0.25">
      <c r="A545" s="136"/>
      <c r="B545" s="136"/>
      <c r="C545" s="136"/>
      <c r="D545" s="136"/>
      <c r="E545" s="136"/>
      <c r="F545" s="136"/>
      <c r="G545" s="136"/>
      <c r="H545" s="136"/>
      <c r="I545" s="136"/>
      <c r="J545" s="136"/>
      <c r="K545" s="136"/>
      <c r="L545" s="136"/>
      <c r="M545" s="136"/>
      <c r="N545" s="136"/>
      <c r="AJ545" s="137"/>
      <c r="AK545" s="137"/>
      <c r="AL545" s="131"/>
      <c r="AM545" s="131"/>
      <c r="AN545" s="131"/>
    </row>
    <row r="546" spans="1:40" s="90" customFormat="1" x14ac:dyDescent="0.25">
      <c r="A546" s="136"/>
      <c r="B546" s="136"/>
      <c r="C546" s="136"/>
      <c r="D546" s="136"/>
      <c r="E546" s="136"/>
      <c r="F546" s="136"/>
      <c r="G546" s="136"/>
      <c r="H546" s="136"/>
      <c r="I546" s="136"/>
      <c r="J546" s="136"/>
      <c r="K546" s="136"/>
      <c r="L546" s="136"/>
      <c r="M546" s="136"/>
      <c r="N546" s="136"/>
      <c r="AJ546" s="137"/>
      <c r="AK546" s="137"/>
      <c r="AL546" s="131"/>
      <c r="AM546" s="131"/>
      <c r="AN546" s="131"/>
    </row>
    <row r="547" spans="1:40" s="90" customFormat="1" x14ac:dyDescent="0.25">
      <c r="A547" s="136"/>
      <c r="B547" s="136"/>
      <c r="C547" s="136"/>
      <c r="D547" s="136"/>
      <c r="E547" s="136"/>
      <c r="F547" s="136"/>
      <c r="G547" s="136"/>
      <c r="H547" s="136"/>
      <c r="I547" s="136"/>
      <c r="J547" s="136"/>
      <c r="K547" s="136"/>
      <c r="L547" s="136"/>
      <c r="M547" s="136"/>
      <c r="N547" s="136"/>
      <c r="AJ547" s="137"/>
      <c r="AK547" s="137"/>
      <c r="AL547" s="131"/>
      <c r="AM547" s="131"/>
      <c r="AN547" s="131"/>
    </row>
    <row r="548" spans="1:40" s="90" customFormat="1" x14ac:dyDescent="0.25">
      <c r="A548" s="136"/>
      <c r="B548" s="136"/>
      <c r="C548" s="136"/>
      <c r="D548" s="136"/>
      <c r="E548" s="136"/>
      <c r="F548" s="136"/>
      <c r="G548" s="136"/>
      <c r="H548" s="136"/>
      <c r="I548" s="136"/>
      <c r="J548" s="136"/>
      <c r="K548" s="136"/>
      <c r="L548" s="136"/>
      <c r="M548" s="136"/>
      <c r="N548" s="136"/>
      <c r="AJ548" s="137"/>
      <c r="AK548" s="137"/>
      <c r="AL548" s="131"/>
      <c r="AM548" s="131"/>
      <c r="AN548" s="131"/>
    </row>
    <row r="549" spans="1:40" s="90" customFormat="1" x14ac:dyDescent="0.25">
      <c r="A549" s="136"/>
      <c r="B549" s="136"/>
      <c r="C549" s="136"/>
      <c r="D549" s="136"/>
      <c r="E549" s="136"/>
      <c r="F549" s="136"/>
      <c r="G549" s="136"/>
      <c r="H549" s="136"/>
      <c r="I549" s="136"/>
      <c r="J549" s="136"/>
      <c r="K549" s="136"/>
      <c r="L549" s="136"/>
      <c r="M549" s="136"/>
      <c r="N549" s="136"/>
      <c r="AJ549" s="137"/>
      <c r="AK549" s="137"/>
      <c r="AL549" s="131"/>
      <c r="AM549" s="131"/>
      <c r="AN549" s="131"/>
    </row>
    <row r="550" spans="1:40" s="90" customFormat="1" x14ac:dyDescent="0.25">
      <c r="A550" s="136"/>
      <c r="B550" s="136"/>
      <c r="C550" s="136"/>
      <c r="D550" s="136"/>
      <c r="E550" s="136"/>
      <c r="F550" s="136"/>
      <c r="G550" s="136"/>
      <c r="H550" s="136"/>
      <c r="I550" s="136"/>
      <c r="J550" s="136"/>
      <c r="K550" s="136"/>
      <c r="L550" s="136"/>
      <c r="M550" s="136"/>
      <c r="N550" s="136"/>
      <c r="AJ550" s="137"/>
      <c r="AK550" s="137"/>
      <c r="AL550" s="131"/>
      <c r="AM550" s="131"/>
      <c r="AN550" s="131"/>
    </row>
    <row r="551" spans="1:40" s="90" customFormat="1" x14ac:dyDescent="0.25">
      <c r="A551" s="136"/>
      <c r="B551" s="136"/>
      <c r="C551" s="136"/>
      <c r="D551" s="136"/>
      <c r="E551" s="136"/>
      <c r="F551" s="136"/>
      <c r="G551" s="136"/>
      <c r="H551" s="136"/>
      <c r="I551" s="136"/>
      <c r="J551" s="136"/>
      <c r="K551" s="136"/>
      <c r="L551" s="136"/>
      <c r="M551" s="136"/>
      <c r="N551" s="136"/>
      <c r="AJ551" s="137"/>
      <c r="AK551" s="137"/>
      <c r="AL551" s="131"/>
      <c r="AM551" s="131"/>
      <c r="AN551" s="131"/>
    </row>
    <row r="552" spans="1:40" s="90" customFormat="1" x14ac:dyDescent="0.25">
      <c r="A552" s="136"/>
      <c r="B552" s="136"/>
      <c r="C552" s="136"/>
      <c r="D552" s="136"/>
      <c r="E552" s="136"/>
      <c r="F552" s="136"/>
      <c r="G552" s="136"/>
      <c r="H552" s="136"/>
      <c r="I552" s="136"/>
      <c r="J552" s="136"/>
      <c r="K552" s="136"/>
      <c r="L552" s="136"/>
      <c r="M552" s="136"/>
      <c r="N552" s="136"/>
      <c r="AJ552" s="137"/>
      <c r="AK552" s="137"/>
      <c r="AL552" s="131"/>
      <c r="AM552" s="131"/>
      <c r="AN552" s="131"/>
    </row>
    <row r="553" spans="1:40" s="90" customFormat="1" x14ac:dyDescent="0.25">
      <c r="A553" s="136"/>
      <c r="B553" s="136"/>
      <c r="C553" s="136"/>
      <c r="D553" s="136"/>
      <c r="E553" s="136"/>
      <c r="F553" s="136"/>
      <c r="G553" s="136"/>
      <c r="H553" s="136"/>
      <c r="I553" s="136"/>
      <c r="J553" s="136"/>
      <c r="K553" s="136"/>
      <c r="L553" s="136"/>
      <c r="M553" s="136"/>
      <c r="N553" s="136"/>
      <c r="AJ553" s="137"/>
      <c r="AK553" s="137"/>
      <c r="AL553" s="131"/>
      <c r="AM553" s="131"/>
      <c r="AN553" s="131"/>
    </row>
    <row r="554" spans="1:40" s="90" customFormat="1" x14ac:dyDescent="0.25">
      <c r="A554" s="136"/>
      <c r="B554" s="136"/>
      <c r="C554" s="136"/>
      <c r="D554" s="136"/>
      <c r="E554" s="136"/>
      <c r="F554" s="136"/>
      <c r="G554" s="136"/>
      <c r="H554" s="136"/>
      <c r="I554" s="136"/>
      <c r="J554" s="136"/>
      <c r="K554" s="136"/>
      <c r="L554" s="136"/>
      <c r="M554" s="136"/>
      <c r="N554" s="136"/>
      <c r="AJ554" s="137"/>
      <c r="AK554" s="137"/>
      <c r="AL554" s="131"/>
      <c r="AM554" s="131"/>
      <c r="AN554" s="131"/>
    </row>
    <row r="555" spans="1:40" s="90" customFormat="1" x14ac:dyDescent="0.25">
      <c r="A555" s="136"/>
      <c r="B555" s="136"/>
      <c r="C555" s="136"/>
      <c r="D555" s="136"/>
      <c r="E555" s="136"/>
      <c r="F555" s="136"/>
      <c r="G555" s="136"/>
      <c r="H555" s="136"/>
      <c r="I555" s="136"/>
      <c r="J555" s="136"/>
      <c r="K555" s="136"/>
      <c r="L555" s="136"/>
      <c r="M555" s="136"/>
      <c r="N555" s="136"/>
      <c r="AJ555" s="137"/>
      <c r="AK555" s="137"/>
      <c r="AL555" s="131"/>
      <c r="AM555" s="131"/>
      <c r="AN555" s="131"/>
    </row>
    <row r="556" spans="1:40" s="90" customFormat="1" x14ac:dyDescent="0.25">
      <c r="A556" s="136"/>
      <c r="B556" s="136"/>
      <c r="C556" s="136"/>
      <c r="D556" s="136"/>
      <c r="E556" s="136"/>
      <c r="F556" s="136"/>
      <c r="G556" s="136"/>
      <c r="H556" s="136"/>
      <c r="I556" s="136"/>
      <c r="J556" s="136"/>
      <c r="K556" s="136"/>
      <c r="L556" s="136"/>
      <c r="M556" s="136"/>
      <c r="N556" s="136"/>
      <c r="AJ556" s="137"/>
      <c r="AK556" s="137"/>
      <c r="AL556" s="131"/>
      <c r="AM556" s="131"/>
      <c r="AN556" s="131"/>
    </row>
    <row r="557" spans="1:40" s="90" customFormat="1" x14ac:dyDescent="0.25">
      <c r="A557" s="136"/>
      <c r="B557" s="136"/>
      <c r="C557" s="136"/>
      <c r="D557" s="136"/>
      <c r="E557" s="136"/>
      <c r="F557" s="136"/>
      <c r="G557" s="136"/>
      <c r="H557" s="136"/>
      <c r="I557" s="136"/>
      <c r="J557" s="136"/>
      <c r="K557" s="136"/>
      <c r="L557" s="136"/>
      <c r="M557" s="136"/>
      <c r="N557" s="136"/>
      <c r="AJ557" s="137"/>
      <c r="AK557" s="137"/>
      <c r="AL557" s="131"/>
      <c r="AM557" s="131"/>
      <c r="AN557" s="131"/>
    </row>
    <row r="558" spans="1:40" s="90" customFormat="1" x14ac:dyDescent="0.25">
      <c r="A558" s="136"/>
      <c r="B558" s="136"/>
      <c r="C558" s="136"/>
      <c r="D558" s="136"/>
      <c r="E558" s="136"/>
      <c r="F558" s="136"/>
      <c r="G558" s="136"/>
      <c r="H558" s="136"/>
      <c r="I558" s="136"/>
      <c r="J558" s="136"/>
      <c r="K558" s="136"/>
      <c r="L558" s="136"/>
      <c r="M558" s="136"/>
      <c r="N558" s="136"/>
      <c r="AJ558" s="137"/>
      <c r="AK558" s="137"/>
      <c r="AL558" s="131"/>
      <c r="AM558" s="131"/>
      <c r="AN558" s="131"/>
    </row>
    <row r="559" spans="1:40" s="90" customFormat="1" x14ac:dyDescent="0.25">
      <c r="A559" s="136"/>
      <c r="B559" s="136"/>
      <c r="C559" s="136"/>
      <c r="D559" s="136"/>
      <c r="E559" s="136"/>
      <c r="F559" s="136"/>
      <c r="G559" s="136"/>
      <c r="H559" s="136"/>
      <c r="I559" s="136"/>
      <c r="J559" s="136"/>
      <c r="K559" s="136"/>
      <c r="L559" s="136"/>
      <c r="M559" s="136"/>
      <c r="N559" s="136"/>
      <c r="AJ559" s="137"/>
      <c r="AK559" s="137"/>
      <c r="AL559" s="131"/>
      <c r="AM559" s="131"/>
      <c r="AN559" s="131"/>
    </row>
    <row r="560" spans="1:40" s="90" customFormat="1" x14ac:dyDescent="0.25">
      <c r="A560" s="136"/>
      <c r="B560" s="136"/>
      <c r="C560" s="136"/>
      <c r="D560" s="136"/>
      <c r="E560" s="136"/>
      <c r="F560" s="136"/>
      <c r="G560" s="136"/>
      <c r="H560" s="136"/>
      <c r="I560" s="136"/>
      <c r="J560" s="136"/>
      <c r="K560" s="136"/>
      <c r="L560" s="136"/>
      <c r="M560" s="136"/>
      <c r="N560" s="136"/>
      <c r="AJ560" s="137"/>
      <c r="AK560" s="137"/>
      <c r="AL560" s="131"/>
      <c r="AM560" s="131"/>
      <c r="AN560" s="131"/>
    </row>
    <row r="561" spans="1:40" s="90" customFormat="1" x14ac:dyDescent="0.25">
      <c r="A561" s="136"/>
      <c r="B561" s="136"/>
      <c r="C561" s="136"/>
      <c r="D561" s="136"/>
      <c r="E561" s="136"/>
      <c r="F561" s="136"/>
      <c r="G561" s="136"/>
      <c r="H561" s="136"/>
      <c r="I561" s="136"/>
      <c r="J561" s="136"/>
      <c r="K561" s="136"/>
      <c r="L561" s="136"/>
      <c r="M561" s="136"/>
      <c r="N561" s="136"/>
      <c r="AJ561" s="137"/>
      <c r="AK561" s="137"/>
      <c r="AL561" s="131"/>
      <c r="AM561" s="131"/>
      <c r="AN561" s="131"/>
    </row>
    <row r="562" spans="1:40" s="90" customFormat="1" x14ac:dyDescent="0.25">
      <c r="A562" s="136"/>
      <c r="B562" s="136"/>
      <c r="C562" s="136"/>
      <c r="D562" s="136"/>
      <c r="E562" s="136"/>
      <c r="F562" s="136"/>
      <c r="G562" s="136"/>
      <c r="H562" s="136"/>
      <c r="I562" s="136"/>
      <c r="J562" s="136"/>
      <c r="K562" s="136"/>
      <c r="L562" s="136"/>
      <c r="M562" s="136"/>
      <c r="N562" s="136"/>
      <c r="AJ562" s="137"/>
      <c r="AK562" s="137"/>
      <c r="AL562" s="131"/>
      <c r="AM562" s="131"/>
      <c r="AN562" s="131"/>
    </row>
    <row r="563" spans="1:40" s="90" customFormat="1" x14ac:dyDescent="0.25">
      <c r="A563" s="136"/>
      <c r="B563" s="136"/>
      <c r="C563" s="136"/>
      <c r="D563" s="136"/>
      <c r="E563" s="136"/>
      <c r="F563" s="136"/>
      <c r="G563" s="136"/>
      <c r="H563" s="136"/>
      <c r="I563" s="136"/>
      <c r="J563" s="136"/>
      <c r="K563" s="136"/>
      <c r="L563" s="136"/>
      <c r="M563" s="136"/>
      <c r="N563" s="136"/>
      <c r="AJ563" s="137"/>
      <c r="AK563" s="137"/>
      <c r="AL563" s="131"/>
      <c r="AM563" s="131"/>
      <c r="AN563" s="131"/>
    </row>
    <row r="564" spans="1:40" s="90" customFormat="1" x14ac:dyDescent="0.25">
      <c r="A564" s="136"/>
      <c r="B564" s="136"/>
      <c r="C564" s="136"/>
      <c r="D564" s="136"/>
      <c r="E564" s="136"/>
      <c r="F564" s="136"/>
      <c r="G564" s="136"/>
      <c r="H564" s="136"/>
      <c r="I564" s="136"/>
      <c r="J564" s="136"/>
      <c r="K564" s="136"/>
      <c r="L564" s="136"/>
      <c r="M564" s="136"/>
      <c r="N564" s="136"/>
      <c r="AJ564" s="137"/>
      <c r="AK564" s="137"/>
      <c r="AL564" s="131"/>
      <c r="AM564" s="131"/>
      <c r="AN564" s="131"/>
    </row>
    <row r="565" spans="1:40" s="90" customFormat="1" x14ac:dyDescent="0.25">
      <c r="A565" s="136"/>
      <c r="B565" s="136"/>
      <c r="C565" s="136"/>
      <c r="D565" s="136"/>
      <c r="E565" s="136"/>
      <c r="F565" s="136"/>
      <c r="G565" s="136"/>
      <c r="H565" s="136"/>
      <c r="I565" s="136"/>
      <c r="J565" s="136"/>
      <c r="K565" s="136"/>
      <c r="L565" s="136"/>
      <c r="M565" s="136"/>
      <c r="N565" s="136"/>
      <c r="AJ565" s="137"/>
      <c r="AK565" s="137"/>
      <c r="AL565" s="131"/>
      <c r="AM565" s="131"/>
      <c r="AN565" s="131"/>
    </row>
    <row r="566" spans="1:40" s="90" customFormat="1" x14ac:dyDescent="0.25">
      <c r="A566" s="136"/>
      <c r="B566" s="136"/>
      <c r="C566" s="136"/>
      <c r="D566" s="136"/>
      <c r="E566" s="136"/>
      <c r="F566" s="136"/>
      <c r="G566" s="136"/>
      <c r="H566" s="136"/>
      <c r="I566" s="136"/>
      <c r="J566" s="136"/>
      <c r="K566" s="136"/>
      <c r="L566" s="136"/>
      <c r="M566" s="136"/>
      <c r="N566" s="136"/>
      <c r="AJ566" s="137"/>
      <c r="AK566" s="137"/>
      <c r="AL566" s="131"/>
      <c r="AM566" s="131"/>
      <c r="AN566" s="131"/>
    </row>
    <row r="567" spans="1:40" s="90" customFormat="1" x14ac:dyDescent="0.25">
      <c r="A567" s="136"/>
      <c r="B567" s="136"/>
      <c r="C567" s="136"/>
      <c r="D567" s="136"/>
      <c r="E567" s="136"/>
      <c r="F567" s="136"/>
      <c r="G567" s="136"/>
      <c r="H567" s="136"/>
      <c r="I567" s="136"/>
      <c r="J567" s="136"/>
      <c r="K567" s="136"/>
      <c r="L567" s="136"/>
      <c r="M567" s="136"/>
      <c r="N567" s="136"/>
      <c r="AJ567" s="137"/>
      <c r="AK567" s="137"/>
      <c r="AL567" s="131"/>
      <c r="AM567" s="131"/>
      <c r="AN567" s="131"/>
    </row>
    <row r="568" spans="1:40" s="90" customFormat="1" x14ac:dyDescent="0.25">
      <c r="A568" s="136"/>
      <c r="B568" s="136"/>
      <c r="C568" s="136"/>
      <c r="D568" s="136"/>
      <c r="E568" s="136"/>
      <c r="F568" s="136"/>
      <c r="G568" s="136"/>
      <c r="H568" s="136"/>
      <c r="I568" s="136"/>
      <c r="J568" s="136"/>
      <c r="K568" s="136"/>
      <c r="L568" s="136"/>
      <c r="M568" s="136"/>
      <c r="N568" s="136"/>
      <c r="AJ568" s="137"/>
      <c r="AK568" s="137"/>
      <c r="AL568" s="131"/>
      <c r="AM568" s="131"/>
      <c r="AN568" s="131"/>
    </row>
    <row r="569" spans="1:40" s="90" customFormat="1" x14ac:dyDescent="0.25">
      <c r="A569" s="136"/>
      <c r="B569" s="136"/>
      <c r="C569" s="136"/>
      <c r="D569" s="136"/>
      <c r="E569" s="136"/>
      <c r="F569" s="136"/>
      <c r="G569" s="136"/>
      <c r="H569" s="136"/>
      <c r="I569" s="136"/>
      <c r="J569" s="136"/>
      <c r="K569" s="136"/>
      <c r="L569" s="136"/>
      <c r="M569" s="136"/>
      <c r="N569" s="136"/>
      <c r="AJ569" s="137"/>
      <c r="AK569" s="137"/>
      <c r="AL569" s="131"/>
      <c r="AM569" s="131"/>
      <c r="AN569" s="131"/>
    </row>
    <row r="570" spans="1:40" s="90" customFormat="1" x14ac:dyDescent="0.25">
      <c r="A570" s="136"/>
      <c r="B570" s="136"/>
      <c r="C570" s="136"/>
      <c r="D570" s="136"/>
      <c r="E570" s="136"/>
      <c r="F570" s="136"/>
      <c r="G570" s="136"/>
      <c r="H570" s="136"/>
      <c r="I570" s="136"/>
      <c r="J570" s="136"/>
      <c r="K570" s="136"/>
      <c r="L570" s="136"/>
      <c r="M570" s="136"/>
      <c r="N570" s="136"/>
      <c r="AJ570" s="137"/>
      <c r="AK570" s="137"/>
      <c r="AL570" s="131"/>
      <c r="AM570" s="131"/>
      <c r="AN570" s="131"/>
    </row>
    <row r="571" spans="1:40" s="90" customFormat="1" x14ac:dyDescent="0.25">
      <c r="A571" s="136"/>
      <c r="B571" s="136"/>
      <c r="C571" s="136"/>
      <c r="D571" s="136"/>
      <c r="E571" s="136"/>
      <c r="F571" s="136"/>
      <c r="G571" s="136"/>
      <c r="H571" s="136"/>
      <c r="I571" s="136"/>
      <c r="J571" s="136"/>
      <c r="K571" s="136"/>
      <c r="L571" s="136"/>
      <c r="M571" s="136"/>
      <c r="N571" s="136"/>
      <c r="AJ571" s="137"/>
      <c r="AK571" s="137"/>
      <c r="AL571" s="131"/>
      <c r="AM571" s="131"/>
      <c r="AN571" s="131"/>
    </row>
    <row r="572" spans="1:40" s="90" customFormat="1" x14ac:dyDescent="0.25">
      <c r="A572" s="136"/>
      <c r="B572" s="136"/>
      <c r="C572" s="136"/>
      <c r="D572" s="136"/>
      <c r="E572" s="136"/>
      <c r="F572" s="136"/>
      <c r="G572" s="136"/>
      <c r="H572" s="136"/>
      <c r="I572" s="136"/>
      <c r="J572" s="136"/>
      <c r="K572" s="136"/>
      <c r="L572" s="136"/>
      <c r="M572" s="136"/>
      <c r="N572" s="136"/>
      <c r="AJ572" s="137"/>
      <c r="AK572" s="137"/>
      <c r="AL572" s="131"/>
      <c r="AM572" s="131"/>
      <c r="AN572" s="131"/>
    </row>
    <row r="573" spans="1:40" s="90" customFormat="1" x14ac:dyDescent="0.25">
      <c r="A573" s="136"/>
      <c r="B573" s="136"/>
      <c r="C573" s="136"/>
      <c r="D573" s="136"/>
      <c r="E573" s="136"/>
      <c r="F573" s="136"/>
      <c r="G573" s="136"/>
      <c r="H573" s="136"/>
      <c r="I573" s="136"/>
      <c r="J573" s="136"/>
      <c r="K573" s="136"/>
      <c r="L573" s="136"/>
      <c r="M573" s="136"/>
      <c r="N573" s="136"/>
      <c r="AJ573" s="137"/>
      <c r="AK573" s="137"/>
      <c r="AL573" s="131"/>
      <c r="AM573" s="131"/>
      <c r="AN573" s="131"/>
    </row>
    <row r="574" spans="1:40" s="90" customFormat="1" x14ac:dyDescent="0.25">
      <c r="A574" s="136"/>
      <c r="B574" s="136"/>
      <c r="C574" s="136"/>
      <c r="D574" s="136"/>
      <c r="E574" s="136"/>
      <c r="F574" s="136"/>
      <c r="G574" s="136"/>
      <c r="H574" s="136"/>
      <c r="I574" s="136"/>
      <c r="J574" s="136"/>
      <c r="K574" s="136"/>
      <c r="L574" s="136"/>
      <c r="M574" s="136"/>
      <c r="N574" s="136"/>
      <c r="AJ574" s="137"/>
      <c r="AK574" s="137"/>
      <c r="AL574" s="131"/>
      <c r="AM574" s="131"/>
      <c r="AN574" s="131"/>
    </row>
    <row r="575" spans="1:40" s="90" customFormat="1" x14ac:dyDescent="0.25">
      <c r="A575" s="136"/>
      <c r="B575" s="136"/>
      <c r="C575" s="136"/>
      <c r="D575" s="136"/>
      <c r="E575" s="136"/>
      <c r="F575" s="136"/>
      <c r="G575" s="136"/>
      <c r="H575" s="136"/>
      <c r="I575" s="136"/>
      <c r="J575" s="136"/>
      <c r="K575" s="136"/>
      <c r="L575" s="136"/>
      <c r="M575" s="136"/>
      <c r="N575" s="136"/>
      <c r="AJ575" s="137"/>
      <c r="AK575" s="137"/>
      <c r="AL575" s="131"/>
      <c r="AM575" s="131"/>
      <c r="AN575" s="131"/>
    </row>
    <row r="576" spans="1:40" s="90" customFormat="1" x14ac:dyDescent="0.25">
      <c r="A576" s="136"/>
      <c r="B576" s="136"/>
      <c r="C576" s="136"/>
      <c r="D576" s="136"/>
      <c r="E576" s="136"/>
      <c r="F576" s="136"/>
      <c r="G576" s="136"/>
      <c r="H576" s="136"/>
      <c r="I576" s="136"/>
      <c r="J576" s="136"/>
      <c r="K576" s="136"/>
      <c r="L576" s="136"/>
      <c r="M576" s="136"/>
      <c r="N576" s="136"/>
      <c r="AJ576" s="137"/>
      <c r="AK576" s="137"/>
      <c r="AL576" s="131"/>
      <c r="AM576" s="131"/>
      <c r="AN576" s="131"/>
    </row>
    <row r="577" spans="1:40" s="90" customFormat="1" x14ac:dyDescent="0.25">
      <c r="A577" s="136"/>
      <c r="B577" s="136"/>
      <c r="C577" s="136"/>
      <c r="D577" s="136"/>
      <c r="E577" s="136"/>
      <c r="F577" s="136"/>
      <c r="G577" s="136"/>
      <c r="H577" s="136"/>
      <c r="I577" s="136"/>
      <c r="J577" s="136"/>
      <c r="K577" s="136"/>
      <c r="L577" s="136"/>
      <c r="M577" s="136"/>
      <c r="N577" s="136"/>
      <c r="AJ577" s="137"/>
      <c r="AK577" s="137"/>
      <c r="AL577" s="131"/>
      <c r="AM577" s="131"/>
      <c r="AN577" s="131"/>
    </row>
    <row r="578" spans="1:40" s="90" customFormat="1" x14ac:dyDescent="0.25">
      <c r="A578" s="136"/>
      <c r="B578" s="136"/>
      <c r="C578" s="136"/>
      <c r="D578" s="136"/>
      <c r="E578" s="136"/>
      <c r="F578" s="136"/>
      <c r="G578" s="136"/>
      <c r="H578" s="136"/>
      <c r="I578" s="136"/>
      <c r="J578" s="136"/>
      <c r="K578" s="136"/>
      <c r="L578" s="136"/>
      <c r="M578" s="136"/>
      <c r="N578" s="136"/>
      <c r="AJ578" s="137"/>
      <c r="AK578" s="137"/>
      <c r="AL578" s="131"/>
      <c r="AM578" s="131"/>
      <c r="AN578" s="131"/>
    </row>
    <row r="579" spans="1:40" s="90" customFormat="1" x14ac:dyDescent="0.25">
      <c r="A579" s="136"/>
      <c r="B579" s="136"/>
      <c r="C579" s="136"/>
      <c r="D579" s="136"/>
      <c r="E579" s="136"/>
      <c r="F579" s="136"/>
      <c r="G579" s="136"/>
      <c r="H579" s="136"/>
      <c r="I579" s="136"/>
      <c r="J579" s="136"/>
      <c r="K579" s="136"/>
      <c r="L579" s="136"/>
      <c r="M579" s="136"/>
      <c r="N579" s="136"/>
      <c r="AJ579" s="137"/>
      <c r="AK579" s="137"/>
      <c r="AL579" s="131"/>
      <c r="AM579" s="131"/>
      <c r="AN579" s="131"/>
    </row>
    <row r="580" spans="1:40" s="90" customFormat="1" x14ac:dyDescent="0.25">
      <c r="A580" s="136"/>
      <c r="B580" s="136"/>
      <c r="C580" s="136"/>
      <c r="D580" s="136"/>
      <c r="E580" s="136"/>
      <c r="F580" s="136"/>
      <c r="G580" s="136"/>
      <c r="H580" s="136"/>
      <c r="I580" s="136"/>
      <c r="J580" s="136"/>
      <c r="K580" s="136"/>
      <c r="L580" s="136"/>
      <c r="M580" s="136"/>
      <c r="N580" s="136"/>
      <c r="AJ580" s="137"/>
      <c r="AK580" s="137"/>
      <c r="AL580" s="131"/>
      <c r="AM580" s="131"/>
      <c r="AN580" s="131"/>
    </row>
    <row r="581" spans="1:40" s="90" customFormat="1" x14ac:dyDescent="0.25">
      <c r="A581" s="136"/>
      <c r="B581" s="136"/>
      <c r="C581" s="136"/>
      <c r="D581" s="136"/>
      <c r="E581" s="136"/>
      <c r="F581" s="136"/>
      <c r="G581" s="136"/>
      <c r="H581" s="136"/>
      <c r="I581" s="136"/>
      <c r="J581" s="136"/>
      <c r="K581" s="136"/>
      <c r="L581" s="136"/>
      <c r="M581" s="136"/>
      <c r="N581" s="136"/>
      <c r="AJ581" s="137"/>
      <c r="AK581" s="137"/>
      <c r="AL581" s="131"/>
      <c r="AM581" s="131"/>
      <c r="AN581" s="131"/>
    </row>
    <row r="582" spans="1:40" s="90" customFormat="1" x14ac:dyDescent="0.25">
      <c r="A582" s="136"/>
      <c r="B582" s="136"/>
      <c r="C582" s="136"/>
      <c r="D582" s="136"/>
      <c r="E582" s="136"/>
      <c r="F582" s="136"/>
      <c r="G582" s="136"/>
      <c r="H582" s="136"/>
      <c r="I582" s="136"/>
      <c r="J582" s="136"/>
      <c r="K582" s="136"/>
      <c r="L582" s="136"/>
      <c r="M582" s="136"/>
      <c r="N582" s="136"/>
      <c r="AJ582" s="137"/>
      <c r="AK582" s="137"/>
      <c r="AL582" s="131"/>
      <c r="AM582" s="131"/>
      <c r="AN582" s="131"/>
    </row>
    <row r="583" spans="1:40" s="90" customFormat="1" x14ac:dyDescent="0.25">
      <c r="A583" s="136"/>
      <c r="B583" s="136"/>
      <c r="C583" s="136"/>
      <c r="D583" s="136"/>
      <c r="E583" s="136"/>
      <c r="F583" s="136"/>
      <c r="G583" s="136"/>
      <c r="H583" s="136"/>
      <c r="I583" s="136"/>
      <c r="J583" s="136"/>
      <c r="K583" s="136"/>
      <c r="L583" s="136"/>
      <c r="M583" s="136"/>
      <c r="N583" s="136"/>
      <c r="AJ583" s="137"/>
      <c r="AK583" s="137"/>
      <c r="AL583" s="131"/>
      <c r="AM583" s="131"/>
      <c r="AN583" s="131"/>
    </row>
    <row r="584" spans="1:40" s="90" customFormat="1" x14ac:dyDescent="0.25">
      <c r="A584" s="136"/>
      <c r="B584" s="136"/>
      <c r="C584" s="136"/>
      <c r="D584" s="136"/>
      <c r="E584" s="136"/>
      <c r="F584" s="136"/>
      <c r="G584" s="136"/>
      <c r="H584" s="136"/>
      <c r="I584" s="136"/>
      <c r="J584" s="136"/>
      <c r="K584" s="136"/>
      <c r="L584" s="136"/>
      <c r="M584" s="136"/>
      <c r="N584" s="136"/>
      <c r="AJ584" s="137"/>
      <c r="AK584" s="137"/>
      <c r="AL584" s="131"/>
      <c r="AM584" s="131"/>
      <c r="AN584" s="131"/>
    </row>
    <row r="585" spans="1:40" s="90" customFormat="1" x14ac:dyDescent="0.25">
      <c r="A585" s="136"/>
      <c r="B585" s="136"/>
      <c r="C585" s="136"/>
      <c r="D585" s="136"/>
      <c r="E585" s="136"/>
      <c r="F585" s="136"/>
      <c r="G585" s="136"/>
      <c r="H585" s="136"/>
      <c r="I585" s="136"/>
      <c r="J585" s="136"/>
      <c r="K585" s="136"/>
      <c r="L585" s="136"/>
      <c r="M585" s="136"/>
      <c r="N585" s="136"/>
      <c r="AJ585" s="137"/>
      <c r="AK585" s="137"/>
      <c r="AL585" s="131"/>
      <c r="AM585" s="131"/>
      <c r="AN585" s="131"/>
    </row>
    <row r="586" spans="1:40" s="90" customFormat="1" x14ac:dyDescent="0.25">
      <c r="A586" s="136"/>
      <c r="B586" s="136"/>
      <c r="C586" s="136"/>
      <c r="D586" s="136"/>
      <c r="E586" s="136"/>
      <c r="F586" s="136"/>
      <c r="G586" s="136"/>
      <c r="H586" s="136"/>
      <c r="I586" s="136"/>
      <c r="J586" s="136"/>
      <c r="K586" s="136"/>
      <c r="L586" s="136"/>
      <c r="M586" s="136"/>
      <c r="N586" s="136"/>
      <c r="AJ586" s="137"/>
      <c r="AK586" s="137"/>
      <c r="AL586" s="131"/>
      <c r="AM586" s="131"/>
      <c r="AN586" s="131"/>
    </row>
    <row r="587" spans="1:40" s="90" customFormat="1" x14ac:dyDescent="0.25">
      <c r="A587" s="136"/>
      <c r="B587" s="136"/>
      <c r="C587" s="136"/>
      <c r="D587" s="136"/>
      <c r="E587" s="136"/>
      <c r="F587" s="136"/>
      <c r="G587" s="136"/>
      <c r="H587" s="136"/>
      <c r="I587" s="136"/>
      <c r="J587" s="136"/>
      <c r="K587" s="136"/>
      <c r="L587" s="136"/>
      <c r="M587" s="136"/>
      <c r="N587" s="136"/>
      <c r="AJ587" s="137"/>
      <c r="AK587" s="137"/>
      <c r="AL587" s="131"/>
      <c r="AM587" s="131"/>
      <c r="AN587" s="131"/>
    </row>
    <row r="588" spans="1:40" s="90" customFormat="1" x14ac:dyDescent="0.25">
      <c r="A588" s="136"/>
      <c r="B588" s="136"/>
      <c r="C588" s="136"/>
      <c r="D588" s="136"/>
      <c r="E588" s="136"/>
      <c r="F588" s="136"/>
      <c r="G588" s="136"/>
      <c r="H588" s="136"/>
      <c r="I588" s="136"/>
      <c r="J588" s="136"/>
      <c r="K588" s="136"/>
      <c r="L588" s="136"/>
      <c r="M588" s="136"/>
      <c r="N588" s="136"/>
      <c r="AJ588" s="137"/>
      <c r="AK588" s="137"/>
      <c r="AL588" s="131"/>
      <c r="AM588" s="131"/>
      <c r="AN588" s="131"/>
    </row>
    <row r="589" spans="1:40" s="90" customFormat="1" x14ac:dyDescent="0.25">
      <c r="A589" s="136"/>
      <c r="B589" s="136"/>
      <c r="C589" s="136"/>
      <c r="D589" s="136"/>
      <c r="E589" s="136"/>
      <c r="F589" s="136"/>
      <c r="G589" s="136"/>
      <c r="H589" s="136"/>
      <c r="I589" s="136"/>
      <c r="J589" s="136"/>
      <c r="K589" s="136"/>
      <c r="L589" s="136"/>
      <c r="M589" s="136"/>
      <c r="N589" s="136"/>
      <c r="AJ589" s="137"/>
      <c r="AK589" s="137"/>
      <c r="AL589" s="131"/>
      <c r="AM589" s="131"/>
      <c r="AN589" s="131"/>
    </row>
    <row r="590" spans="1:40" s="90" customFormat="1" x14ac:dyDescent="0.25">
      <c r="A590" s="136"/>
      <c r="B590" s="136"/>
      <c r="C590" s="136"/>
      <c r="D590" s="136"/>
      <c r="E590" s="136"/>
      <c r="F590" s="136"/>
      <c r="G590" s="136"/>
      <c r="H590" s="136"/>
      <c r="I590" s="136"/>
      <c r="J590" s="136"/>
      <c r="K590" s="136"/>
      <c r="L590" s="136"/>
      <c r="M590" s="136"/>
      <c r="N590" s="136"/>
      <c r="AJ590" s="137"/>
      <c r="AK590" s="137"/>
      <c r="AL590" s="131"/>
      <c r="AM590" s="131"/>
      <c r="AN590" s="131"/>
    </row>
    <row r="591" spans="1:40" s="90" customFormat="1" x14ac:dyDescent="0.25">
      <c r="A591" s="136"/>
      <c r="B591" s="136"/>
      <c r="C591" s="136"/>
      <c r="D591" s="136"/>
      <c r="E591" s="136"/>
      <c r="F591" s="136"/>
      <c r="G591" s="136"/>
      <c r="H591" s="136"/>
      <c r="I591" s="136"/>
      <c r="J591" s="136"/>
      <c r="K591" s="136"/>
      <c r="L591" s="136"/>
      <c r="M591" s="136"/>
      <c r="N591" s="136"/>
      <c r="AJ591" s="137"/>
      <c r="AK591" s="137"/>
      <c r="AL591" s="131"/>
      <c r="AM591" s="131"/>
      <c r="AN591" s="131"/>
    </row>
    <row r="592" spans="1:40" s="90" customFormat="1" x14ac:dyDescent="0.25">
      <c r="A592" s="136"/>
      <c r="B592" s="136"/>
      <c r="C592" s="136"/>
      <c r="D592" s="136"/>
      <c r="E592" s="136"/>
      <c r="F592" s="136"/>
      <c r="G592" s="136"/>
      <c r="H592" s="136"/>
      <c r="I592" s="136"/>
      <c r="J592" s="136"/>
      <c r="K592" s="136"/>
      <c r="L592" s="136"/>
      <c r="M592" s="136"/>
      <c r="N592" s="136"/>
      <c r="AJ592" s="137"/>
      <c r="AK592" s="137"/>
      <c r="AL592" s="131"/>
      <c r="AM592" s="131"/>
      <c r="AN592" s="131"/>
    </row>
    <row r="593" spans="1:40" s="90" customFormat="1" x14ac:dyDescent="0.25">
      <c r="A593" s="136"/>
      <c r="B593" s="136"/>
      <c r="C593" s="136"/>
      <c r="D593" s="136"/>
      <c r="E593" s="136"/>
      <c r="F593" s="136"/>
      <c r="G593" s="136"/>
      <c r="H593" s="136"/>
      <c r="I593" s="136"/>
      <c r="J593" s="136"/>
      <c r="K593" s="136"/>
      <c r="L593" s="136"/>
      <c r="M593" s="136"/>
      <c r="N593" s="136"/>
      <c r="AJ593" s="137"/>
      <c r="AK593" s="137"/>
      <c r="AL593" s="131"/>
      <c r="AM593" s="131"/>
      <c r="AN593" s="131"/>
    </row>
    <row r="594" spans="1:40" s="90" customFormat="1" x14ac:dyDescent="0.25">
      <c r="A594" s="136"/>
      <c r="B594" s="136"/>
      <c r="C594" s="136"/>
      <c r="D594" s="136"/>
      <c r="E594" s="136"/>
      <c r="F594" s="136"/>
      <c r="G594" s="136"/>
      <c r="H594" s="136"/>
      <c r="I594" s="136"/>
      <c r="J594" s="136"/>
      <c r="K594" s="136"/>
      <c r="L594" s="136"/>
      <c r="M594" s="136"/>
      <c r="N594" s="136"/>
      <c r="AJ594" s="137"/>
      <c r="AK594" s="137"/>
      <c r="AL594" s="131"/>
      <c r="AM594" s="131"/>
      <c r="AN594" s="131"/>
    </row>
    <row r="595" spans="1:40" s="90" customFormat="1" x14ac:dyDescent="0.25">
      <c r="A595" s="136"/>
      <c r="B595" s="136"/>
      <c r="C595" s="136"/>
      <c r="D595" s="136"/>
      <c r="E595" s="136"/>
      <c r="F595" s="136"/>
      <c r="G595" s="136"/>
      <c r="H595" s="136"/>
      <c r="I595" s="136"/>
      <c r="J595" s="136"/>
      <c r="K595" s="136"/>
      <c r="L595" s="136"/>
      <c r="M595" s="136"/>
      <c r="N595" s="136"/>
      <c r="AJ595" s="137"/>
      <c r="AK595" s="137"/>
      <c r="AL595" s="131"/>
      <c r="AM595" s="131"/>
      <c r="AN595" s="131"/>
    </row>
    <row r="596" spans="1:40" s="90" customFormat="1" x14ac:dyDescent="0.25">
      <c r="A596" s="136"/>
      <c r="B596" s="136"/>
      <c r="C596" s="136"/>
      <c r="D596" s="136"/>
      <c r="E596" s="136"/>
      <c r="F596" s="136"/>
      <c r="G596" s="136"/>
      <c r="H596" s="136"/>
      <c r="I596" s="136"/>
      <c r="J596" s="136"/>
      <c r="K596" s="136"/>
      <c r="L596" s="136"/>
      <c r="M596" s="136"/>
      <c r="N596" s="136"/>
      <c r="AJ596" s="137"/>
      <c r="AK596" s="137"/>
      <c r="AL596" s="131"/>
      <c r="AM596" s="131"/>
      <c r="AN596" s="131"/>
    </row>
    <row r="597" spans="1:40" s="90" customFormat="1" x14ac:dyDescent="0.25">
      <c r="A597" s="136"/>
      <c r="B597" s="136"/>
      <c r="C597" s="136"/>
      <c r="D597" s="136"/>
      <c r="E597" s="136"/>
      <c r="F597" s="136"/>
      <c r="G597" s="136"/>
      <c r="H597" s="136"/>
      <c r="I597" s="136"/>
      <c r="J597" s="136"/>
      <c r="K597" s="136"/>
      <c r="L597" s="136"/>
      <c r="M597" s="136"/>
      <c r="N597" s="136"/>
      <c r="AJ597" s="137"/>
      <c r="AK597" s="137"/>
      <c r="AL597" s="131"/>
      <c r="AM597" s="131"/>
      <c r="AN597" s="131"/>
    </row>
    <row r="598" spans="1:40" s="90" customFormat="1" x14ac:dyDescent="0.25">
      <c r="A598" s="136"/>
      <c r="B598" s="136"/>
      <c r="C598" s="136"/>
      <c r="D598" s="136"/>
      <c r="E598" s="136"/>
      <c r="F598" s="136"/>
      <c r="G598" s="136"/>
      <c r="H598" s="136"/>
      <c r="I598" s="136"/>
      <c r="J598" s="136"/>
      <c r="K598" s="136"/>
      <c r="L598" s="136"/>
      <c r="M598" s="136"/>
      <c r="N598" s="136"/>
      <c r="AJ598" s="137"/>
      <c r="AK598" s="137"/>
      <c r="AL598" s="131"/>
      <c r="AM598" s="131"/>
      <c r="AN598" s="131"/>
    </row>
    <row r="599" spans="1:40" s="90" customFormat="1" x14ac:dyDescent="0.25">
      <c r="A599" s="136"/>
      <c r="B599" s="136"/>
      <c r="C599" s="136"/>
      <c r="D599" s="136"/>
      <c r="E599" s="136"/>
      <c r="F599" s="136"/>
      <c r="G599" s="136"/>
      <c r="H599" s="136"/>
      <c r="I599" s="136"/>
      <c r="J599" s="136"/>
      <c r="K599" s="136"/>
      <c r="L599" s="136"/>
      <c r="M599" s="136"/>
      <c r="N599" s="136"/>
      <c r="AJ599" s="137"/>
      <c r="AK599" s="137"/>
      <c r="AL599" s="131"/>
      <c r="AM599" s="131"/>
      <c r="AN599" s="131"/>
    </row>
    <row r="600" spans="1:40" s="90" customFormat="1" x14ac:dyDescent="0.25">
      <c r="A600" s="136"/>
      <c r="B600" s="136"/>
      <c r="C600" s="136"/>
      <c r="D600" s="136"/>
      <c r="E600" s="136"/>
      <c r="F600" s="136"/>
      <c r="G600" s="136"/>
      <c r="H600" s="136"/>
      <c r="I600" s="136"/>
      <c r="J600" s="136"/>
      <c r="K600" s="136"/>
      <c r="L600" s="136"/>
      <c r="M600" s="136"/>
      <c r="N600" s="136"/>
      <c r="AJ600" s="137"/>
      <c r="AK600" s="137"/>
      <c r="AL600" s="131"/>
      <c r="AM600" s="131"/>
      <c r="AN600" s="131"/>
    </row>
    <row r="601" spans="1:40" s="90" customFormat="1" x14ac:dyDescent="0.25">
      <c r="A601" s="136"/>
      <c r="B601" s="136"/>
      <c r="C601" s="136"/>
      <c r="D601" s="136"/>
      <c r="E601" s="136"/>
      <c r="F601" s="136"/>
      <c r="G601" s="136"/>
      <c r="H601" s="136"/>
      <c r="I601" s="136"/>
      <c r="J601" s="136"/>
      <c r="K601" s="136"/>
      <c r="L601" s="136"/>
      <c r="M601" s="136"/>
      <c r="N601" s="136"/>
      <c r="AJ601" s="137"/>
      <c r="AK601" s="137"/>
      <c r="AL601" s="131"/>
      <c r="AM601" s="131"/>
      <c r="AN601" s="131"/>
    </row>
    <row r="602" spans="1:40" s="90" customFormat="1" x14ac:dyDescent="0.25">
      <c r="A602" s="136"/>
      <c r="B602" s="136"/>
      <c r="C602" s="136"/>
      <c r="D602" s="136"/>
      <c r="E602" s="136"/>
      <c r="F602" s="136"/>
      <c r="G602" s="136"/>
      <c r="H602" s="136"/>
      <c r="I602" s="136"/>
      <c r="J602" s="136"/>
      <c r="K602" s="136"/>
      <c r="L602" s="136"/>
      <c r="M602" s="136"/>
      <c r="N602" s="136"/>
      <c r="AJ602" s="137"/>
      <c r="AK602" s="137"/>
      <c r="AL602" s="131"/>
      <c r="AM602" s="131"/>
      <c r="AN602" s="131"/>
    </row>
    <row r="603" spans="1:40" s="90" customFormat="1" x14ac:dyDescent="0.25">
      <c r="A603" s="136"/>
      <c r="B603" s="136"/>
      <c r="C603" s="136"/>
      <c r="D603" s="136"/>
      <c r="E603" s="136"/>
      <c r="F603" s="136"/>
      <c r="G603" s="136"/>
      <c r="H603" s="136"/>
      <c r="I603" s="136"/>
      <c r="J603" s="136"/>
      <c r="K603" s="136"/>
      <c r="L603" s="136"/>
      <c r="M603" s="136"/>
      <c r="N603" s="136"/>
      <c r="AJ603" s="137"/>
      <c r="AK603" s="137"/>
      <c r="AL603" s="131"/>
      <c r="AM603" s="131"/>
      <c r="AN603" s="131"/>
    </row>
    <row r="604" spans="1:40" s="90" customFormat="1" x14ac:dyDescent="0.25">
      <c r="A604" s="136"/>
      <c r="B604" s="136"/>
      <c r="C604" s="136"/>
      <c r="D604" s="136"/>
      <c r="E604" s="136"/>
      <c r="F604" s="136"/>
      <c r="G604" s="136"/>
      <c r="H604" s="136"/>
      <c r="I604" s="136"/>
      <c r="J604" s="136"/>
      <c r="K604" s="136"/>
      <c r="L604" s="136"/>
      <c r="M604" s="136"/>
      <c r="N604" s="136"/>
      <c r="AJ604" s="137"/>
      <c r="AK604" s="137"/>
      <c r="AL604" s="131"/>
      <c r="AM604" s="131"/>
      <c r="AN604" s="131"/>
    </row>
    <row r="605" spans="1:40" s="90" customFormat="1" x14ac:dyDescent="0.25">
      <c r="A605" s="136"/>
      <c r="B605" s="136"/>
      <c r="C605" s="136"/>
      <c r="D605" s="136"/>
      <c r="E605" s="136"/>
      <c r="F605" s="136"/>
      <c r="G605" s="136"/>
      <c r="H605" s="136"/>
      <c r="I605" s="136"/>
      <c r="J605" s="136"/>
      <c r="K605" s="136"/>
      <c r="L605" s="136"/>
      <c r="M605" s="136"/>
      <c r="N605" s="136"/>
      <c r="AJ605" s="137"/>
      <c r="AK605" s="137"/>
      <c r="AL605" s="131"/>
      <c r="AM605" s="131"/>
      <c r="AN605" s="131"/>
    </row>
    <row r="606" spans="1:40" s="90" customFormat="1" x14ac:dyDescent="0.25">
      <c r="A606" s="136"/>
      <c r="B606" s="136"/>
      <c r="C606" s="136"/>
      <c r="D606" s="136"/>
      <c r="E606" s="136"/>
      <c r="F606" s="136"/>
      <c r="G606" s="136"/>
      <c r="H606" s="136"/>
      <c r="I606" s="136"/>
      <c r="J606" s="136"/>
      <c r="K606" s="136"/>
      <c r="L606" s="136"/>
      <c r="M606" s="136"/>
      <c r="N606" s="136"/>
      <c r="AJ606" s="137"/>
      <c r="AK606" s="137"/>
      <c r="AL606" s="131"/>
      <c r="AM606" s="131"/>
      <c r="AN606" s="131"/>
    </row>
    <row r="607" spans="1:40" s="90" customFormat="1" x14ac:dyDescent="0.25">
      <c r="A607" s="136"/>
      <c r="B607" s="136"/>
      <c r="C607" s="136"/>
      <c r="D607" s="136"/>
      <c r="E607" s="136"/>
      <c r="F607" s="136"/>
      <c r="G607" s="136"/>
      <c r="H607" s="136"/>
      <c r="I607" s="136"/>
      <c r="J607" s="136"/>
      <c r="K607" s="136"/>
      <c r="L607" s="136"/>
      <c r="M607" s="136"/>
      <c r="N607" s="136"/>
      <c r="AJ607" s="137"/>
      <c r="AK607" s="137"/>
      <c r="AL607" s="131"/>
      <c r="AM607" s="131"/>
      <c r="AN607" s="131"/>
    </row>
    <row r="608" spans="1:40" s="90" customFormat="1" x14ac:dyDescent="0.25">
      <c r="A608" s="136"/>
      <c r="B608" s="136"/>
      <c r="C608" s="136"/>
      <c r="D608" s="136"/>
      <c r="E608" s="136"/>
      <c r="F608" s="136"/>
      <c r="G608" s="136"/>
      <c r="H608" s="136"/>
      <c r="I608" s="136"/>
      <c r="J608" s="136"/>
      <c r="K608" s="136"/>
      <c r="L608" s="136"/>
      <c r="M608" s="136"/>
      <c r="N608" s="136"/>
      <c r="AJ608" s="137"/>
      <c r="AK608" s="137"/>
      <c r="AL608" s="131"/>
      <c r="AM608" s="131"/>
      <c r="AN608" s="131"/>
    </row>
    <row r="609" spans="1:40" s="90" customFormat="1" x14ac:dyDescent="0.25">
      <c r="A609" s="136"/>
      <c r="B609" s="136"/>
      <c r="C609" s="136"/>
      <c r="D609" s="136"/>
      <c r="E609" s="136"/>
      <c r="F609" s="136"/>
      <c r="G609" s="136"/>
      <c r="H609" s="136"/>
      <c r="I609" s="136"/>
      <c r="J609" s="136"/>
      <c r="K609" s="136"/>
      <c r="L609" s="136"/>
      <c r="M609" s="136"/>
      <c r="N609" s="136"/>
      <c r="AJ609" s="137"/>
      <c r="AK609" s="137"/>
      <c r="AL609" s="131"/>
      <c r="AM609" s="131"/>
      <c r="AN609" s="131"/>
    </row>
    <row r="610" spans="1:40" s="90" customFormat="1" x14ac:dyDescent="0.25">
      <c r="A610" s="136"/>
      <c r="B610" s="136"/>
      <c r="C610" s="136"/>
      <c r="D610" s="136"/>
      <c r="E610" s="136"/>
      <c r="F610" s="136"/>
      <c r="G610" s="136"/>
      <c r="H610" s="136"/>
      <c r="I610" s="136"/>
      <c r="J610" s="136"/>
      <c r="K610" s="136"/>
      <c r="L610" s="136"/>
      <c r="M610" s="136"/>
      <c r="N610" s="136"/>
      <c r="AJ610" s="137"/>
      <c r="AK610" s="137"/>
      <c r="AL610" s="131"/>
      <c r="AM610" s="131"/>
      <c r="AN610" s="131"/>
    </row>
    <row r="611" spans="1:40" s="90" customFormat="1" x14ac:dyDescent="0.25">
      <c r="A611" s="136"/>
      <c r="B611" s="136"/>
      <c r="C611" s="136"/>
      <c r="D611" s="136"/>
      <c r="E611" s="136"/>
      <c r="F611" s="136"/>
      <c r="G611" s="136"/>
      <c r="H611" s="136"/>
      <c r="I611" s="136"/>
      <c r="J611" s="136"/>
      <c r="K611" s="136"/>
      <c r="L611" s="136"/>
      <c r="M611" s="136"/>
      <c r="N611" s="136"/>
      <c r="AJ611" s="137"/>
      <c r="AK611" s="137"/>
      <c r="AL611" s="131"/>
      <c r="AM611" s="131"/>
      <c r="AN611" s="131"/>
    </row>
    <row r="612" spans="1:40" s="90" customFormat="1" x14ac:dyDescent="0.25">
      <c r="A612" s="136"/>
      <c r="B612" s="136"/>
      <c r="C612" s="136"/>
      <c r="D612" s="136"/>
      <c r="E612" s="136"/>
      <c r="F612" s="136"/>
      <c r="G612" s="136"/>
      <c r="H612" s="136"/>
      <c r="I612" s="136"/>
      <c r="J612" s="136"/>
      <c r="K612" s="136"/>
      <c r="L612" s="136"/>
      <c r="M612" s="136"/>
      <c r="N612" s="136"/>
      <c r="AJ612" s="137"/>
      <c r="AK612" s="137"/>
      <c r="AL612" s="131"/>
      <c r="AM612" s="131"/>
      <c r="AN612" s="131"/>
    </row>
    <row r="613" spans="1:40" s="90" customFormat="1" x14ac:dyDescent="0.25">
      <c r="A613" s="136"/>
      <c r="B613" s="136"/>
      <c r="C613" s="136"/>
      <c r="D613" s="136"/>
      <c r="E613" s="136"/>
      <c r="F613" s="136"/>
      <c r="G613" s="136"/>
      <c r="H613" s="136"/>
      <c r="I613" s="136"/>
      <c r="J613" s="136"/>
      <c r="K613" s="136"/>
      <c r="L613" s="136"/>
      <c r="M613" s="136"/>
      <c r="N613" s="136"/>
      <c r="AJ613" s="137"/>
      <c r="AK613" s="137"/>
      <c r="AL613" s="131"/>
      <c r="AM613" s="131"/>
      <c r="AN613" s="131"/>
    </row>
    <row r="614" spans="1:40" s="90" customFormat="1" x14ac:dyDescent="0.25">
      <c r="A614" s="136"/>
      <c r="B614" s="136"/>
      <c r="C614" s="136"/>
      <c r="D614" s="136"/>
      <c r="E614" s="136"/>
      <c r="F614" s="136"/>
      <c r="G614" s="136"/>
      <c r="H614" s="136"/>
      <c r="I614" s="136"/>
      <c r="J614" s="136"/>
      <c r="K614" s="136"/>
      <c r="L614" s="136"/>
      <c r="M614" s="136"/>
      <c r="N614" s="136"/>
      <c r="AJ614" s="137"/>
      <c r="AK614" s="137"/>
      <c r="AL614" s="131"/>
      <c r="AM614" s="131"/>
      <c r="AN614" s="131"/>
    </row>
    <row r="615" spans="1:40" s="90" customFormat="1" x14ac:dyDescent="0.25">
      <c r="A615" s="136"/>
      <c r="B615" s="136"/>
      <c r="C615" s="136"/>
      <c r="D615" s="136"/>
      <c r="E615" s="136"/>
      <c r="F615" s="136"/>
      <c r="G615" s="136"/>
      <c r="H615" s="136"/>
      <c r="I615" s="136"/>
      <c r="J615" s="136"/>
      <c r="K615" s="136"/>
      <c r="L615" s="136"/>
      <c r="M615" s="136"/>
      <c r="N615" s="136"/>
      <c r="AJ615" s="137"/>
      <c r="AK615" s="137"/>
      <c r="AL615" s="131"/>
      <c r="AM615" s="131"/>
      <c r="AN615" s="131"/>
    </row>
    <row r="616" spans="1:40" s="90" customFormat="1" x14ac:dyDescent="0.25">
      <c r="A616" s="136"/>
      <c r="B616" s="136"/>
      <c r="C616" s="136"/>
      <c r="D616" s="136"/>
      <c r="E616" s="136"/>
      <c r="F616" s="136"/>
      <c r="G616" s="136"/>
      <c r="H616" s="136"/>
      <c r="I616" s="136"/>
      <c r="J616" s="136"/>
      <c r="K616" s="136"/>
      <c r="L616" s="136"/>
      <c r="M616" s="136"/>
      <c r="N616" s="136"/>
      <c r="AJ616" s="137"/>
      <c r="AK616" s="137"/>
      <c r="AL616" s="131"/>
      <c r="AM616" s="131"/>
      <c r="AN616" s="131"/>
    </row>
    <row r="617" spans="1:40" s="90" customFormat="1" x14ac:dyDescent="0.25">
      <c r="A617" s="136"/>
      <c r="B617" s="136"/>
      <c r="C617" s="136"/>
      <c r="D617" s="136"/>
      <c r="E617" s="136"/>
      <c r="F617" s="136"/>
      <c r="G617" s="136"/>
      <c r="H617" s="136"/>
      <c r="I617" s="136"/>
      <c r="J617" s="136"/>
      <c r="K617" s="136"/>
      <c r="L617" s="136"/>
      <c r="M617" s="136"/>
      <c r="N617" s="136"/>
      <c r="AJ617" s="137"/>
      <c r="AK617" s="137"/>
      <c r="AL617" s="131"/>
      <c r="AM617" s="131"/>
      <c r="AN617" s="131"/>
    </row>
    <row r="618" spans="1:40" s="90" customFormat="1" x14ac:dyDescent="0.25">
      <c r="A618" s="136"/>
      <c r="B618" s="136"/>
      <c r="C618" s="136"/>
      <c r="D618" s="136"/>
      <c r="E618" s="136"/>
      <c r="F618" s="136"/>
      <c r="G618" s="136"/>
      <c r="H618" s="136"/>
      <c r="I618" s="136"/>
      <c r="J618" s="136"/>
      <c r="K618" s="136"/>
      <c r="L618" s="136"/>
      <c r="M618" s="136"/>
      <c r="N618" s="136"/>
      <c r="AJ618" s="137"/>
      <c r="AK618" s="137"/>
      <c r="AL618" s="131"/>
      <c r="AM618" s="131"/>
      <c r="AN618" s="131"/>
    </row>
    <row r="619" spans="1:40" s="90" customFormat="1" x14ac:dyDescent="0.25">
      <c r="A619" s="136"/>
      <c r="B619" s="136"/>
      <c r="C619" s="136"/>
      <c r="D619" s="136"/>
      <c r="E619" s="136"/>
      <c r="F619" s="136"/>
      <c r="G619" s="136"/>
      <c r="H619" s="136"/>
      <c r="I619" s="136"/>
      <c r="J619" s="136"/>
      <c r="K619" s="136"/>
      <c r="L619" s="136"/>
      <c r="M619" s="136"/>
      <c r="N619" s="136"/>
      <c r="AJ619" s="137"/>
      <c r="AK619" s="137"/>
      <c r="AL619" s="131"/>
      <c r="AM619" s="131"/>
      <c r="AN619" s="131"/>
    </row>
    <row r="620" spans="1:40" s="90" customFormat="1" x14ac:dyDescent="0.25">
      <c r="A620" s="136"/>
      <c r="B620" s="136"/>
      <c r="C620" s="136"/>
      <c r="D620" s="136"/>
      <c r="E620" s="136"/>
      <c r="F620" s="136"/>
      <c r="G620" s="136"/>
      <c r="H620" s="136"/>
      <c r="I620" s="136"/>
      <c r="J620" s="136"/>
      <c r="K620" s="136"/>
      <c r="L620" s="136"/>
      <c r="M620" s="136"/>
      <c r="N620" s="136"/>
      <c r="AJ620" s="137"/>
      <c r="AK620" s="137"/>
      <c r="AL620" s="131"/>
      <c r="AM620" s="131"/>
      <c r="AN620" s="131"/>
    </row>
    <row r="621" spans="1:40" s="90" customFormat="1" x14ac:dyDescent="0.25">
      <c r="A621" s="136"/>
      <c r="B621" s="136"/>
      <c r="C621" s="136"/>
      <c r="D621" s="136"/>
      <c r="E621" s="136"/>
      <c r="F621" s="136"/>
      <c r="G621" s="136"/>
      <c r="H621" s="136"/>
      <c r="I621" s="136"/>
      <c r="J621" s="136"/>
      <c r="K621" s="136"/>
      <c r="L621" s="136"/>
      <c r="M621" s="136"/>
      <c r="N621" s="136"/>
      <c r="AJ621" s="137"/>
      <c r="AK621" s="137"/>
      <c r="AL621" s="131"/>
      <c r="AM621" s="131"/>
      <c r="AN621" s="131"/>
    </row>
    <row r="622" spans="1:40" s="90" customFormat="1" x14ac:dyDescent="0.25">
      <c r="A622" s="136"/>
      <c r="B622" s="136"/>
      <c r="C622" s="136"/>
      <c r="D622" s="136"/>
      <c r="E622" s="136"/>
      <c r="F622" s="136"/>
      <c r="G622" s="136"/>
      <c r="H622" s="136"/>
      <c r="I622" s="136"/>
      <c r="J622" s="136"/>
      <c r="K622" s="136"/>
      <c r="L622" s="136"/>
      <c r="M622" s="136"/>
      <c r="N622" s="136"/>
      <c r="AJ622" s="137"/>
      <c r="AK622" s="137"/>
      <c r="AL622" s="131"/>
      <c r="AM622" s="131"/>
      <c r="AN622" s="131"/>
    </row>
    <row r="623" spans="1:40" s="90" customFormat="1" x14ac:dyDescent="0.25">
      <c r="A623" s="136"/>
      <c r="B623" s="136"/>
      <c r="C623" s="136"/>
      <c r="D623" s="136"/>
      <c r="E623" s="136"/>
      <c r="F623" s="136"/>
      <c r="G623" s="136"/>
      <c r="H623" s="136"/>
      <c r="I623" s="136"/>
      <c r="J623" s="136"/>
      <c r="K623" s="136"/>
      <c r="L623" s="136"/>
      <c r="M623" s="136"/>
      <c r="N623" s="136"/>
      <c r="AJ623" s="137"/>
      <c r="AK623" s="137"/>
      <c r="AL623" s="131"/>
      <c r="AM623" s="131"/>
      <c r="AN623" s="131"/>
    </row>
    <row r="624" spans="1:40" s="90" customFormat="1" x14ac:dyDescent="0.25">
      <c r="A624" s="136"/>
      <c r="B624" s="136"/>
      <c r="C624" s="136"/>
      <c r="D624" s="136"/>
      <c r="E624" s="136"/>
      <c r="F624" s="136"/>
      <c r="G624" s="136"/>
      <c r="H624" s="136"/>
      <c r="I624" s="136"/>
      <c r="J624" s="136"/>
      <c r="K624" s="136"/>
      <c r="L624" s="136"/>
      <c r="M624" s="136"/>
      <c r="N624" s="136"/>
      <c r="AJ624" s="137"/>
      <c r="AK624" s="137"/>
      <c r="AL624" s="131"/>
      <c r="AM624" s="131"/>
      <c r="AN624" s="131"/>
    </row>
    <row r="625" spans="1:40" s="90" customFormat="1" x14ac:dyDescent="0.25">
      <c r="A625" s="136"/>
      <c r="B625" s="136"/>
      <c r="C625" s="136"/>
      <c r="D625" s="136"/>
      <c r="E625" s="136"/>
      <c r="F625" s="136"/>
      <c r="G625" s="136"/>
      <c r="H625" s="136"/>
      <c r="I625" s="136"/>
      <c r="J625" s="136"/>
      <c r="K625" s="136"/>
      <c r="L625" s="136"/>
      <c r="M625" s="136"/>
      <c r="N625" s="136"/>
      <c r="AJ625" s="137"/>
      <c r="AK625" s="137"/>
      <c r="AL625" s="131"/>
      <c r="AM625" s="131"/>
      <c r="AN625" s="131"/>
    </row>
    <row r="626" spans="1:40" s="90" customFormat="1" x14ac:dyDescent="0.25">
      <c r="A626" s="136"/>
      <c r="B626" s="136"/>
      <c r="C626" s="136"/>
      <c r="D626" s="136"/>
      <c r="E626" s="136"/>
      <c r="F626" s="136"/>
      <c r="G626" s="136"/>
      <c r="H626" s="136"/>
      <c r="I626" s="136"/>
      <c r="J626" s="136"/>
      <c r="K626" s="136"/>
      <c r="L626" s="136"/>
      <c r="M626" s="136"/>
      <c r="N626" s="136"/>
      <c r="AJ626" s="137"/>
      <c r="AK626" s="137"/>
      <c r="AL626" s="131"/>
      <c r="AM626" s="131"/>
      <c r="AN626" s="131"/>
    </row>
    <row r="627" spans="1:40" s="90" customFormat="1" x14ac:dyDescent="0.25">
      <c r="A627" s="136"/>
      <c r="B627" s="136"/>
      <c r="C627" s="136"/>
      <c r="D627" s="136"/>
      <c r="E627" s="136"/>
      <c r="F627" s="136"/>
      <c r="G627" s="136"/>
      <c r="H627" s="136"/>
      <c r="I627" s="136"/>
      <c r="J627" s="136"/>
      <c r="K627" s="136"/>
      <c r="L627" s="136"/>
      <c r="M627" s="136"/>
      <c r="N627" s="136"/>
      <c r="AJ627" s="137"/>
      <c r="AK627" s="137"/>
      <c r="AL627" s="131"/>
      <c r="AM627" s="131"/>
      <c r="AN627" s="131"/>
    </row>
    <row r="628" spans="1:40" s="90" customFormat="1" x14ac:dyDescent="0.25">
      <c r="A628" s="136"/>
      <c r="B628" s="136"/>
      <c r="C628" s="136"/>
      <c r="D628" s="136"/>
      <c r="E628" s="136"/>
      <c r="F628" s="136"/>
      <c r="G628" s="136"/>
      <c r="H628" s="136"/>
      <c r="I628" s="136"/>
      <c r="J628" s="136"/>
      <c r="K628" s="136"/>
      <c r="L628" s="136"/>
      <c r="M628" s="136"/>
      <c r="N628" s="136"/>
      <c r="AJ628" s="137"/>
      <c r="AK628" s="137"/>
      <c r="AL628" s="131"/>
      <c r="AM628" s="131"/>
      <c r="AN628" s="131"/>
    </row>
    <row r="629" spans="1:40" s="90" customFormat="1" x14ac:dyDescent="0.25">
      <c r="A629" s="136"/>
      <c r="B629" s="136"/>
      <c r="C629" s="136"/>
      <c r="D629" s="136"/>
      <c r="E629" s="136"/>
      <c r="F629" s="136"/>
      <c r="G629" s="136"/>
      <c r="H629" s="136"/>
      <c r="I629" s="136"/>
      <c r="J629" s="136"/>
      <c r="K629" s="136"/>
      <c r="L629" s="136"/>
      <c r="M629" s="136"/>
      <c r="N629" s="136"/>
      <c r="AJ629" s="137"/>
      <c r="AK629" s="137"/>
      <c r="AL629" s="131"/>
      <c r="AM629" s="131"/>
      <c r="AN629" s="131"/>
    </row>
    <row r="630" spans="1:40" s="90" customFormat="1" x14ac:dyDescent="0.25">
      <c r="A630" s="136"/>
      <c r="B630" s="136"/>
      <c r="C630" s="136"/>
      <c r="D630" s="136"/>
      <c r="E630" s="136"/>
      <c r="F630" s="136"/>
      <c r="G630" s="136"/>
      <c r="H630" s="136"/>
      <c r="I630" s="136"/>
      <c r="J630" s="136"/>
      <c r="K630" s="136"/>
      <c r="L630" s="136"/>
      <c r="M630" s="136"/>
      <c r="N630" s="136"/>
      <c r="AJ630" s="137"/>
      <c r="AK630" s="137"/>
      <c r="AL630" s="131"/>
      <c r="AM630" s="131"/>
      <c r="AN630" s="131"/>
    </row>
    <row r="631" spans="1:40" s="90" customFormat="1" x14ac:dyDescent="0.25">
      <c r="A631" s="136"/>
      <c r="B631" s="136"/>
      <c r="C631" s="136"/>
      <c r="D631" s="136"/>
      <c r="E631" s="136"/>
      <c r="F631" s="136"/>
      <c r="G631" s="136"/>
      <c r="H631" s="136"/>
      <c r="I631" s="136"/>
      <c r="J631" s="136"/>
      <c r="K631" s="136"/>
      <c r="L631" s="136"/>
      <c r="M631" s="136"/>
      <c r="N631" s="136"/>
      <c r="AJ631" s="137"/>
      <c r="AK631" s="137"/>
      <c r="AL631" s="131"/>
      <c r="AM631" s="131"/>
      <c r="AN631" s="131"/>
    </row>
    <row r="632" spans="1:40" s="90" customFormat="1" x14ac:dyDescent="0.25">
      <c r="A632" s="136"/>
      <c r="B632" s="136"/>
      <c r="C632" s="136"/>
      <c r="D632" s="136"/>
      <c r="E632" s="136"/>
      <c r="F632" s="136"/>
      <c r="G632" s="136"/>
      <c r="H632" s="136"/>
      <c r="I632" s="136"/>
      <c r="J632" s="136"/>
      <c r="K632" s="136"/>
      <c r="L632" s="136"/>
      <c r="M632" s="136"/>
      <c r="N632" s="136"/>
      <c r="AJ632" s="137"/>
      <c r="AK632" s="137"/>
      <c r="AL632" s="131"/>
      <c r="AM632" s="131"/>
      <c r="AN632" s="131"/>
    </row>
    <row r="633" spans="1:40" s="90" customFormat="1" x14ac:dyDescent="0.25">
      <c r="A633" s="136"/>
      <c r="B633" s="136"/>
      <c r="C633" s="136"/>
      <c r="D633" s="136"/>
      <c r="E633" s="136"/>
      <c r="F633" s="136"/>
      <c r="G633" s="136"/>
      <c r="H633" s="136"/>
      <c r="I633" s="136"/>
      <c r="J633" s="136"/>
      <c r="K633" s="136"/>
      <c r="L633" s="136"/>
      <c r="M633" s="136"/>
      <c r="N633" s="136"/>
      <c r="AJ633" s="137"/>
      <c r="AK633" s="137"/>
      <c r="AL633" s="131"/>
      <c r="AM633" s="131"/>
      <c r="AN633" s="131"/>
    </row>
    <row r="634" spans="1:40" s="90" customFormat="1" x14ac:dyDescent="0.25">
      <c r="A634" s="136"/>
      <c r="B634" s="136"/>
      <c r="C634" s="136"/>
      <c r="D634" s="136"/>
      <c r="E634" s="136"/>
      <c r="F634" s="136"/>
      <c r="G634" s="136"/>
      <c r="H634" s="136"/>
      <c r="I634" s="136"/>
      <c r="J634" s="136"/>
      <c r="K634" s="136"/>
      <c r="L634" s="136"/>
      <c r="M634" s="136"/>
      <c r="N634" s="136"/>
      <c r="AJ634" s="137"/>
      <c r="AK634" s="137"/>
      <c r="AL634" s="131"/>
      <c r="AM634" s="131"/>
      <c r="AN634" s="131"/>
    </row>
    <row r="635" spans="1:40" s="90" customFormat="1" x14ac:dyDescent="0.25">
      <c r="A635" s="136"/>
      <c r="B635" s="136"/>
      <c r="C635" s="136"/>
      <c r="D635" s="136"/>
      <c r="E635" s="136"/>
      <c r="F635" s="136"/>
      <c r="G635" s="136"/>
      <c r="H635" s="136"/>
      <c r="I635" s="136"/>
      <c r="J635" s="136"/>
      <c r="K635" s="136"/>
      <c r="L635" s="136"/>
      <c r="M635" s="136"/>
      <c r="N635" s="136"/>
      <c r="AJ635" s="137"/>
      <c r="AK635" s="137"/>
      <c r="AL635" s="131"/>
      <c r="AM635" s="131"/>
      <c r="AN635" s="131"/>
    </row>
    <row r="636" spans="1:40" s="90" customFormat="1" x14ac:dyDescent="0.25">
      <c r="A636" s="136"/>
      <c r="B636" s="136"/>
      <c r="C636" s="136"/>
      <c r="D636" s="136"/>
      <c r="E636" s="136"/>
      <c r="F636" s="136"/>
      <c r="G636" s="136"/>
      <c r="H636" s="136"/>
      <c r="I636" s="136"/>
      <c r="J636" s="136"/>
      <c r="K636" s="136"/>
      <c r="L636" s="136"/>
      <c r="M636" s="136"/>
      <c r="N636" s="136"/>
      <c r="AJ636" s="137"/>
      <c r="AK636" s="137"/>
      <c r="AL636" s="131"/>
      <c r="AM636" s="131"/>
      <c r="AN636" s="131"/>
    </row>
    <row r="637" spans="1:40" s="90" customFormat="1" x14ac:dyDescent="0.25">
      <c r="A637" s="136"/>
      <c r="B637" s="136"/>
      <c r="C637" s="136"/>
      <c r="D637" s="136"/>
      <c r="E637" s="136"/>
      <c r="F637" s="136"/>
      <c r="G637" s="136"/>
      <c r="H637" s="136"/>
      <c r="I637" s="136"/>
      <c r="J637" s="136"/>
      <c r="K637" s="136"/>
      <c r="L637" s="136"/>
      <c r="M637" s="136"/>
      <c r="N637" s="136"/>
      <c r="AJ637" s="137"/>
      <c r="AK637" s="137"/>
      <c r="AL637" s="131"/>
      <c r="AM637" s="131"/>
      <c r="AN637" s="131"/>
    </row>
    <row r="638" spans="1:40" s="90" customFormat="1" x14ac:dyDescent="0.25">
      <c r="A638" s="136"/>
      <c r="B638" s="136"/>
      <c r="C638" s="136"/>
      <c r="D638" s="136"/>
      <c r="E638" s="136"/>
      <c r="F638" s="136"/>
      <c r="G638" s="136"/>
      <c r="H638" s="136"/>
      <c r="I638" s="136"/>
      <c r="J638" s="136"/>
      <c r="K638" s="136"/>
      <c r="L638" s="136"/>
      <c r="M638" s="136"/>
      <c r="N638" s="136"/>
      <c r="AJ638" s="137"/>
      <c r="AK638" s="137"/>
      <c r="AL638" s="131"/>
      <c r="AM638" s="131"/>
      <c r="AN638" s="131"/>
    </row>
    <row r="639" spans="1:40" s="90" customFormat="1" x14ac:dyDescent="0.25">
      <c r="A639" s="136"/>
      <c r="B639" s="136"/>
      <c r="C639" s="136"/>
      <c r="D639" s="136"/>
      <c r="E639" s="136"/>
      <c r="F639" s="136"/>
      <c r="G639" s="136"/>
      <c r="H639" s="136"/>
      <c r="I639" s="136"/>
      <c r="J639" s="136"/>
      <c r="K639" s="136"/>
      <c r="L639" s="136"/>
      <c r="M639" s="136"/>
      <c r="N639" s="136"/>
      <c r="AJ639" s="137"/>
      <c r="AK639" s="137"/>
      <c r="AL639" s="131"/>
      <c r="AM639" s="131"/>
      <c r="AN639" s="131"/>
    </row>
    <row r="640" spans="1:40" s="90" customFormat="1" x14ac:dyDescent="0.25">
      <c r="A640" s="136"/>
      <c r="B640" s="136"/>
      <c r="C640" s="136"/>
      <c r="D640" s="136"/>
      <c r="E640" s="136"/>
      <c r="F640" s="136"/>
      <c r="G640" s="136"/>
      <c r="H640" s="136"/>
      <c r="I640" s="136"/>
      <c r="J640" s="136"/>
      <c r="K640" s="136"/>
      <c r="L640" s="136"/>
      <c r="M640" s="136"/>
      <c r="N640" s="136"/>
      <c r="AJ640" s="137"/>
      <c r="AK640" s="137"/>
      <c r="AL640" s="131"/>
      <c r="AM640" s="131"/>
      <c r="AN640" s="131"/>
    </row>
    <row r="641" spans="1:40" s="90" customFormat="1" x14ac:dyDescent="0.25">
      <c r="A641" s="136"/>
      <c r="B641" s="136"/>
      <c r="C641" s="136"/>
      <c r="D641" s="136"/>
      <c r="E641" s="136"/>
      <c r="F641" s="136"/>
      <c r="G641" s="136"/>
      <c r="H641" s="136"/>
      <c r="I641" s="136"/>
      <c r="J641" s="136"/>
      <c r="K641" s="136"/>
      <c r="L641" s="136"/>
      <c r="M641" s="136"/>
      <c r="N641" s="136"/>
      <c r="AJ641" s="137"/>
      <c r="AK641" s="137"/>
      <c r="AL641" s="131"/>
      <c r="AM641" s="131"/>
      <c r="AN641" s="131"/>
    </row>
    <row r="642" spans="1:40" s="90" customFormat="1" x14ac:dyDescent="0.25">
      <c r="A642" s="136"/>
      <c r="B642" s="136"/>
      <c r="C642" s="136"/>
      <c r="D642" s="136"/>
      <c r="E642" s="136"/>
      <c r="F642" s="136"/>
      <c r="G642" s="136"/>
      <c r="H642" s="136"/>
      <c r="I642" s="136"/>
      <c r="J642" s="136"/>
      <c r="K642" s="136"/>
      <c r="L642" s="136"/>
      <c r="M642" s="136"/>
      <c r="N642" s="136"/>
      <c r="AJ642" s="137"/>
      <c r="AK642" s="137"/>
      <c r="AL642" s="131"/>
      <c r="AM642" s="131"/>
      <c r="AN642" s="131"/>
    </row>
    <row r="643" spans="1:40" s="90" customFormat="1" x14ac:dyDescent="0.25">
      <c r="A643" s="136"/>
      <c r="B643" s="136"/>
      <c r="C643" s="136"/>
      <c r="D643" s="136"/>
      <c r="E643" s="136"/>
      <c r="F643" s="136"/>
      <c r="G643" s="136"/>
      <c r="H643" s="136"/>
      <c r="I643" s="136"/>
      <c r="J643" s="136"/>
      <c r="K643" s="136"/>
      <c r="L643" s="136"/>
      <c r="M643" s="136"/>
      <c r="N643" s="136"/>
      <c r="AJ643" s="137"/>
      <c r="AK643" s="137"/>
      <c r="AL643" s="131"/>
      <c r="AM643" s="131"/>
      <c r="AN643" s="131"/>
    </row>
    <row r="644" spans="1:40" s="90" customFormat="1" x14ac:dyDescent="0.25">
      <c r="A644" s="136"/>
      <c r="B644" s="136"/>
      <c r="C644" s="136"/>
      <c r="D644" s="136"/>
      <c r="E644" s="136"/>
      <c r="F644" s="136"/>
      <c r="G644" s="136"/>
      <c r="H644" s="136"/>
      <c r="I644" s="136"/>
      <c r="J644" s="136"/>
      <c r="K644" s="136"/>
      <c r="L644" s="136"/>
      <c r="M644" s="136"/>
      <c r="N644" s="136"/>
      <c r="AJ644" s="137"/>
      <c r="AK644" s="137"/>
      <c r="AL644" s="131"/>
      <c r="AM644" s="131"/>
      <c r="AN644" s="131"/>
    </row>
    <row r="645" spans="1:40" s="90" customFormat="1" x14ac:dyDescent="0.25">
      <c r="A645" s="136"/>
      <c r="B645" s="136"/>
      <c r="C645" s="136"/>
      <c r="D645" s="136"/>
      <c r="E645" s="136"/>
      <c r="F645" s="136"/>
      <c r="G645" s="136"/>
      <c r="H645" s="136"/>
      <c r="I645" s="136"/>
      <c r="J645" s="136"/>
      <c r="K645" s="136"/>
      <c r="L645" s="136"/>
      <c r="M645" s="136"/>
      <c r="N645" s="136"/>
      <c r="AJ645" s="137"/>
      <c r="AK645" s="137"/>
      <c r="AL645" s="131"/>
      <c r="AM645" s="131"/>
      <c r="AN645" s="131"/>
    </row>
    <row r="646" spans="1:40" s="90" customFormat="1" x14ac:dyDescent="0.25">
      <c r="A646" s="136"/>
      <c r="B646" s="136"/>
      <c r="C646" s="136"/>
      <c r="D646" s="136"/>
      <c r="E646" s="136"/>
      <c r="F646" s="136"/>
      <c r="G646" s="136"/>
      <c r="H646" s="136"/>
      <c r="I646" s="136"/>
      <c r="J646" s="136"/>
      <c r="K646" s="136"/>
      <c r="L646" s="136"/>
      <c r="M646" s="136"/>
      <c r="N646" s="136"/>
      <c r="AJ646" s="137"/>
      <c r="AK646" s="137"/>
      <c r="AL646" s="131"/>
      <c r="AM646" s="131"/>
      <c r="AN646" s="131"/>
    </row>
    <row r="647" spans="1:40" s="90" customFormat="1" x14ac:dyDescent="0.25">
      <c r="A647" s="136"/>
      <c r="B647" s="136"/>
      <c r="C647" s="136"/>
      <c r="D647" s="136"/>
      <c r="E647" s="136"/>
      <c r="F647" s="136"/>
      <c r="G647" s="136"/>
      <c r="H647" s="136"/>
      <c r="I647" s="136"/>
      <c r="J647" s="136"/>
      <c r="K647" s="136"/>
      <c r="L647" s="136"/>
      <c r="M647" s="136"/>
      <c r="N647" s="136"/>
      <c r="AJ647" s="137"/>
      <c r="AK647" s="137"/>
      <c r="AL647" s="131"/>
      <c r="AM647" s="131"/>
      <c r="AN647" s="131"/>
    </row>
    <row r="648" spans="1:40" s="90" customFormat="1" x14ac:dyDescent="0.25">
      <c r="A648" s="136"/>
      <c r="B648" s="136"/>
      <c r="C648" s="136"/>
      <c r="D648" s="136"/>
      <c r="E648" s="136"/>
      <c r="F648" s="136"/>
      <c r="G648" s="136"/>
      <c r="H648" s="136"/>
      <c r="I648" s="136"/>
      <c r="J648" s="136"/>
      <c r="K648" s="136"/>
      <c r="L648" s="136"/>
      <c r="M648" s="136"/>
      <c r="N648" s="136"/>
      <c r="AJ648" s="137"/>
      <c r="AK648" s="137"/>
      <c r="AL648" s="131"/>
      <c r="AM648" s="131"/>
      <c r="AN648" s="131"/>
    </row>
    <row r="649" spans="1:40" s="90" customFormat="1" x14ac:dyDescent="0.25">
      <c r="A649" s="136"/>
      <c r="B649" s="136"/>
      <c r="C649" s="136"/>
      <c r="D649" s="136"/>
      <c r="E649" s="136"/>
      <c r="F649" s="136"/>
      <c r="G649" s="136"/>
      <c r="H649" s="136"/>
      <c r="I649" s="136"/>
      <c r="J649" s="136"/>
      <c r="K649" s="136"/>
      <c r="L649" s="136"/>
      <c r="M649" s="136"/>
      <c r="N649" s="136"/>
      <c r="AJ649" s="137"/>
      <c r="AK649" s="137"/>
      <c r="AL649" s="131"/>
      <c r="AM649" s="131"/>
      <c r="AN649" s="131"/>
    </row>
    <row r="650" spans="1:40" s="90" customFormat="1" x14ac:dyDescent="0.25">
      <c r="A650" s="136"/>
      <c r="B650" s="136"/>
      <c r="C650" s="136"/>
      <c r="D650" s="136"/>
      <c r="E650" s="136"/>
      <c r="F650" s="136"/>
      <c r="G650" s="136"/>
      <c r="H650" s="136"/>
      <c r="I650" s="136"/>
      <c r="J650" s="136"/>
      <c r="K650" s="136"/>
      <c r="L650" s="136"/>
      <c r="M650" s="136"/>
      <c r="N650" s="136"/>
      <c r="AJ650" s="137"/>
      <c r="AK650" s="137"/>
      <c r="AL650" s="131"/>
      <c r="AM650" s="131"/>
      <c r="AN650" s="131"/>
    </row>
    <row r="651" spans="1:40" s="90" customFormat="1" x14ac:dyDescent="0.25">
      <c r="A651" s="136"/>
      <c r="B651" s="136"/>
      <c r="C651" s="136"/>
      <c r="D651" s="136"/>
      <c r="E651" s="136"/>
      <c r="F651" s="136"/>
      <c r="G651" s="136"/>
      <c r="H651" s="136"/>
      <c r="I651" s="136"/>
      <c r="J651" s="136"/>
      <c r="K651" s="136"/>
      <c r="L651" s="136"/>
      <c r="M651" s="136"/>
      <c r="N651" s="136"/>
      <c r="AJ651" s="137"/>
      <c r="AK651" s="137"/>
      <c r="AL651" s="131"/>
      <c r="AM651" s="131"/>
      <c r="AN651" s="131"/>
    </row>
    <row r="652" spans="1:40" s="90" customFormat="1" x14ac:dyDescent="0.25">
      <c r="A652" s="136"/>
      <c r="B652" s="136"/>
      <c r="C652" s="136"/>
      <c r="D652" s="136"/>
      <c r="E652" s="136"/>
      <c r="F652" s="136"/>
      <c r="G652" s="136"/>
      <c r="H652" s="136"/>
      <c r="I652" s="136"/>
      <c r="J652" s="136"/>
      <c r="K652" s="136"/>
      <c r="L652" s="136"/>
      <c r="M652" s="136"/>
      <c r="N652" s="136"/>
      <c r="AJ652" s="137"/>
      <c r="AK652" s="137"/>
      <c r="AL652" s="131"/>
      <c r="AM652" s="131"/>
      <c r="AN652" s="131"/>
    </row>
    <row r="653" spans="1:40" s="90" customFormat="1" x14ac:dyDescent="0.25">
      <c r="A653" s="136"/>
      <c r="B653" s="136"/>
      <c r="C653" s="136"/>
      <c r="D653" s="136"/>
      <c r="E653" s="136"/>
      <c r="F653" s="136"/>
      <c r="G653" s="136"/>
      <c r="H653" s="136"/>
      <c r="I653" s="136"/>
      <c r="J653" s="136"/>
      <c r="K653" s="136"/>
      <c r="L653" s="136"/>
      <c r="M653" s="136"/>
      <c r="N653" s="136"/>
      <c r="AJ653" s="137"/>
      <c r="AK653" s="137"/>
      <c r="AL653" s="131"/>
      <c r="AM653" s="131"/>
      <c r="AN653" s="131"/>
    </row>
    <row r="654" spans="1:40" s="90" customFormat="1" x14ac:dyDescent="0.25">
      <c r="A654" s="136"/>
      <c r="B654" s="136"/>
      <c r="C654" s="136"/>
      <c r="D654" s="136"/>
      <c r="E654" s="136"/>
      <c r="F654" s="136"/>
      <c r="G654" s="136"/>
      <c r="H654" s="136"/>
      <c r="I654" s="136"/>
      <c r="J654" s="136"/>
      <c r="K654" s="136"/>
      <c r="L654" s="136"/>
      <c r="M654" s="136"/>
      <c r="N654" s="136"/>
      <c r="AJ654" s="137"/>
      <c r="AK654" s="137"/>
      <c r="AL654" s="131"/>
      <c r="AM654" s="131"/>
      <c r="AN654" s="131"/>
    </row>
    <row r="655" spans="1:40" s="90" customFormat="1" x14ac:dyDescent="0.25">
      <c r="A655" s="136"/>
      <c r="B655" s="136"/>
      <c r="C655" s="136"/>
      <c r="D655" s="136"/>
      <c r="E655" s="136"/>
      <c r="F655" s="136"/>
      <c r="G655" s="136"/>
      <c r="H655" s="136"/>
      <c r="I655" s="136"/>
      <c r="J655" s="136"/>
      <c r="K655" s="136"/>
      <c r="L655" s="136"/>
      <c r="M655" s="136"/>
      <c r="N655" s="136"/>
      <c r="AJ655" s="137"/>
      <c r="AK655" s="137"/>
      <c r="AL655" s="131"/>
      <c r="AM655" s="131"/>
      <c r="AN655" s="131"/>
    </row>
    <row r="656" spans="1:40" s="90" customFormat="1" x14ac:dyDescent="0.25">
      <c r="A656" s="136"/>
      <c r="B656" s="136"/>
      <c r="C656" s="136"/>
      <c r="D656" s="136"/>
      <c r="E656" s="136"/>
      <c r="F656" s="136"/>
      <c r="G656" s="136"/>
      <c r="H656" s="136"/>
      <c r="I656" s="136"/>
      <c r="J656" s="136"/>
      <c r="K656" s="136"/>
      <c r="L656" s="136"/>
      <c r="M656" s="136"/>
      <c r="N656" s="136"/>
      <c r="AJ656" s="137"/>
      <c r="AK656" s="137"/>
      <c r="AL656" s="131"/>
      <c r="AM656" s="131"/>
      <c r="AN656" s="131"/>
    </row>
    <row r="657" spans="1:40" s="90" customFormat="1" x14ac:dyDescent="0.25">
      <c r="A657" s="136"/>
      <c r="B657" s="136"/>
      <c r="C657" s="136"/>
      <c r="D657" s="136"/>
      <c r="E657" s="136"/>
      <c r="F657" s="136"/>
      <c r="G657" s="136"/>
      <c r="H657" s="136"/>
      <c r="I657" s="136"/>
      <c r="J657" s="136"/>
      <c r="K657" s="136"/>
      <c r="L657" s="136"/>
      <c r="M657" s="136"/>
      <c r="N657" s="136"/>
      <c r="AJ657" s="137"/>
      <c r="AK657" s="137"/>
      <c r="AL657" s="131"/>
      <c r="AM657" s="131"/>
      <c r="AN657" s="131"/>
    </row>
    <row r="658" spans="1:40" s="90" customFormat="1" x14ac:dyDescent="0.25">
      <c r="A658" s="136"/>
      <c r="B658" s="136"/>
      <c r="C658" s="136"/>
      <c r="D658" s="136"/>
      <c r="E658" s="136"/>
      <c r="F658" s="136"/>
      <c r="G658" s="136"/>
      <c r="H658" s="136"/>
      <c r="I658" s="136"/>
      <c r="J658" s="136"/>
      <c r="K658" s="136"/>
      <c r="L658" s="136"/>
      <c r="M658" s="136"/>
      <c r="N658" s="136"/>
      <c r="AJ658" s="137"/>
      <c r="AK658" s="137"/>
      <c r="AL658" s="131"/>
      <c r="AM658" s="131"/>
      <c r="AN658" s="131"/>
    </row>
    <row r="659" spans="1:40" s="90" customFormat="1" x14ac:dyDescent="0.25">
      <c r="A659" s="136"/>
      <c r="B659" s="136"/>
      <c r="C659" s="136"/>
      <c r="D659" s="136"/>
      <c r="E659" s="136"/>
      <c r="F659" s="136"/>
      <c r="G659" s="136"/>
      <c r="H659" s="136"/>
      <c r="I659" s="136"/>
      <c r="J659" s="136"/>
      <c r="K659" s="136"/>
      <c r="L659" s="136"/>
      <c r="M659" s="136"/>
      <c r="N659" s="136"/>
      <c r="AJ659" s="137"/>
      <c r="AK659" s="137"/>
      <c r="AL659" s="131"/>
      <c r="AM659" s="131"/>
      <c r="AN659" s="131"/>
    </row>
    <row r="660" spans="1:40" s="90" customFormat="1" x14ac:dyDescent="0.25">
      <c r="A660" s="136"/>
      <c r="B660" s="136"/>
      <c r="C660" s="136"/>
      <c r="D660" s="136"/>
      <c r="E660" s="136"/>
      <c r="F660" s="136"/>
      <c r="G660" s="136"/>
      <c r="H660" s="136"/>
      <c r="I660" s="136"/>
      <c r="J660" s="136"/>
      <c r="K660" s="136"/>
      <c r="L660" s="136"/>
      <c r="M660" s="136"/>
      <c r="N660" s="136"/>
      <c r="AJ660" s="137"/>
      <c r="AK660" s="137"/>
      <c r="AL660" s="131"/>
      <c r="AM660" s="131"/>
      <c r="AN660" s="131"/>
    </row>
    <row r="661" spans="1:40" s="90" customFormat="1" x14ac:dyDescent="0.25">
      <c r="A661" s="136"/>
      <c r="B661" s="136"/>
      <c r="C661" s="136"/>
      <c r="D661" s="136"/>
      <c r="E661" s="136"/>
      <c r="F661" s="136"/>
      <c r="G661" s="136"/>
      <c r="H661" s="136"/>
      <c r="I661" s="136"/>
      <c r="J661" s="136"/>
      <c r="K661" s="136"/>
      <c r="L661" s="136"/>
      <c r="M661" s="136"/>
      <c r="N661" s="136"/>
      <c r="AJ661" s="137"/>
      <c r="AK661" s="137"/>
      <c r="AL661" s="131"/>
      <c r="AM661" s="131"/>
      <c r="AN661" s="131"/>
    </row>
    <row r="662" spans="1:40" s="90" customFormat="1" x14ac:dyDescent="0.25">
      <c r="A662" s="136"/>
      <c r="B662" s="136"/>
      <c r="C662" s="136"/>
      <c r="D662" s="136"/>
      <c r="E662" s="136"/>
      <c r="F662" s="136"/>
      <c r="G662" s="136"/>
      <c r="H662" s="136"/>
      <c r="I662" s="136"/>
      <c r="J662" s="136"/>
      <c r="K662" s="136"/>
      <c r="L662" s="136"/>
      <c r="M662" s="136"/>
      <c r="N662" s="136"/>
      <c r="AJ662" s="137"/>
      <c r="AK662" s="137"/>
      <c r="AL662" s="131"/>
      <c r="AM662" s="131"/>
      <c r="AN662" s="131"/>
    </row>
    <row r="663" spans="1:40" s="90" customFormat="1" x14ac:dyDescent="0.25">
      <c r="A663" s="136"/>
      <c r="B663" s="136"/>
      <c r="C663" s="136"/>
      <c r="D663" s="136"/>
      <c r="E663" s="136"/>
      <c r="F663" s="136"/>
      <c r="G663" s="136"/>
      <c r="H663" s="136"/>
      <c r="I663" s="136"/>
      <c r="J663" s="136"/>
      <c r="K663" s="136"/>
      <c r="L663" s="136"/>
      <c r="M663" s="136"/>
      <c r="N663" s="136"/>
      <c r="AJ663" s="137"/>
      <c r="AK663" s="137"/>
      <c r="AL663" s="131"/>
      <c r="AM663" s="131"/>
      <c r="AN663" s="131"/>
    </row>
    <row r="664" spans="1:40" s="90" customFormat="1" x14ac:dyDescent="0.25">
      <c r="A664" s="136"/>
      <c r="B664" s="136"/>
      <c r="C664" s="136"/>
      <c r="D664" s="136"/>
      <c r="E664" s="136"/>
      <c r="F664" s="136"/>
      <c r="G664" s="136"/>
      <c r="H664" s="136"/>
      <c r="I664" s="136"/>
      <c r="J664" s="136"/>
      <c r="K664" s="136"/>
      <c r="L664" s="136"/>
      <c r="M664" s="136"/>
      <c r="N664" s="136"/>
      <c r="AJ664" s="137"/>
      <c r="AK664" s="137"/>
      <c r="AL664" s="131"/>
      <c r="AM664" s="131"/>
      <c r="AN664" s="131"/>
    </row>
    <row r="665" spans="1:40" s="90" customFormat="1" x14ac:dyDescent="0.25">
      <c r="A665" s="136"/>
      <c r="B665" s="136"/>
      <c r="C665" s="136"/>
      <c r="D665" s="136"/>
      <c r="E665" s="136"/>
      <c r="F665" s="136"/>
      <c r="G665" s="136"/>
      <c r="H665" s="136"/>
      <c r="I665" s="136"/>
      <c r="J665" s="136"/>
      <c r="K665" s="136"/>
      <c r="L665" s="136"/>
      <c r="M665" s="136"/>
      <c r="N665" s="136"/>
      <c r="AJ665" s="137"/>
      <c r="AK665" s="137"/>
      <c r="AL665" s="131"/>
      <c r="AM665" s="131"/>
      <c r="AN665" s="131"/>
    </row>
    <row r="666" spans="1:40" s="90" customFormat="1" x14ac:dyDescent="0.25">
      <c r="A666" s="136"/>
      <c r="B666" s="136"/>
      <c r="C666" s="136"/>
      <c r="D666" s="136"/>
      <c r="E666" s="136"/>
      <c r="F666" s="136"/>
      <c r="G666" s="136"/>
      <c r="H666" s="136"/>
      <c r="I666" s="136"/>
      <c r="J666" s="136"/>
      <c r="K666" s="136"/>
      <c r="L666" s="136"/>
      <c r="M666" s="136"/>
      <c r="N666" s="136"/>
      <c r="AJ666" s="137"/>
      <c r="AK666" s="137"/>
      <c r="AL666" s="131"/>
      <c r="AM666" s="131"/>
      <c r="AN666" s="131"/>
    </row>
    <row r="667" spans="1:40" s="90" customFormat="1" x14ac:dyDescent="0.25">
      <c r="A667" s="136"/>
      <c r="B667" s="136"/>
      <c r="C667" s="136"/>
      <c r="D667" s="136"/>
      <c r="E667" s="136"/>
      <c r="F667" s="136"/>
      <c r="G667" s="136"/>
      <c r="H667" s="136"/>
      <c r="I667" s="136"/>
      <c r="J667" s="136"/>
      <c r="K667" s="136"/>
      <c r="L667" s="136"/>
      <c r="M667" s="136"/>
      <c r="N667" s="136"/>
      <c r="AJ667" s="137"/>
      <c r="AK667" s="137"/>
      <c r="AL667" s="131"/>
      <c r="AM667" s="131"/>
      <c r="AN667" s="131"/>
    </row>
    <row r="668" spans="1:40" s="90" customFormat="1" x14ac:dyDescent="0.25">
      <c r="A668" s="136"/>
      <c r="B668" s="136"/>
      <c r="C668" s="136"/>
      <c r="D668" s="136"/>
      <c r="E668" s="136"/>
      <c r="F668" s="136"/>
      <c r="G668" s="136"/>
      <c r="H668" s="136"/>
      <c r="I668" s="136"/>
      <c r="J668" s="136"/>
      <c r="K668" s="136"/>
      <c r="L668" s="136"/>
      <c r="M668" s="136"/>
      <c r="N668" s="136"/>
      <c r="AJ668" s="137"/>
      <c r="AK668" s="137"/>
      <c r="AL668" s="131"/>
      <c r="AM668" s="131"/>
      <c r="AN668" s="131"/>
    </row>
    <row r="669" spans="1:40" s="90" customFormat="1" x14ac:dyDescent="0.25">
      <c r="A669" s="136"/>
      <c r="B669" s="136"/>
      <c r="C669" s="136"/>
      <c r="D669" s="136"/>
      <c r="E669" s="136"/>
      <c r="F669" s="136"/>
      <c r="G669" s="136"/>
      <c r="H669" s="136"/>
      <c r="I669" s="136"/>
      <c r="J669" s="136"/>
      <c r="K669" s="136"/>
      <c r="L669" s="136"/>
      <c r="M669" s="136"/>
      <c r="N669" s="136"/>
      <c r="AJ669" s="137"/>
      <c r="AK669" s="137"/>
      <c r="AL669" s="131"/>
      <c r="AM669" s="131"/>
      <c r="AN669" s="131"/>
    </row>
    <row r="670" spans="1:40" s="90" customFormat="1" x14ac:dyDescent="0.25">
      <c r="A670" s="136"/>
      <c r="B670" s="136"/>
      <c r="C670" s="136"/>
      <c r="D670" s="136"/>
      <c r="E670" s="136"/>
      <c r="F670" s="136"/>
      <c r="G670" s="136"/>
      <c r="H670" s="136"/>
      <c r="I670" s="136"/>
      <c r="J670" s="136"/>
      <c r="K670" s="136"/>
      <c r="L670" s="136"/>
      <c r="M670" s="136"/>
      <c r="N670" s="136"/>
      <c r="AJ670" s="137"/>
      <c r="AK670" s="137"/>
      <c r="AL670" s="131"/>
      <c r="AM670" s="131"/>
      <c r="AN670" s="131"/>
    </row>
    <row r="671" spans="1:40" s="90" customFormat="1" x14ac:dyDescent="0.25">
      <c r="A671" s="136"/>
      <c r="B671" s="136"/>
      <c r="C671" s="136"/>
      <c r="D671" s="136"/>
      <c r="E671" s="136"/>
      <c r="F671" s="136"/>
      <c r="G671" s="136"/>
      <c r="H671" s="136"/>
      <c r="I671" s="136"/>
      <c r="J671" s="136"/>
      <c r="K671" s="136"/>
      <c r="L671" s="136"/>
      <c r="M671" s="136"/>
      <c r="N671" s="136"/>
      <c r="AJ671" s="137"/>
      <c r="AK671" s="137"/>
      <c r="AL671" s="131"/>
      <c r="AM671" s="131"/>
      <c r="AN671" s="131"/>
    </row>
    <row r="672" spans="1:40" s="90" customFormat="1" x14ac:dyDescent="0.25">
      <c r="A672" s="136"/>
      <c r="B672" s="136"/>
      <c r="C672" s="136"/>
      <c r="D672" s="136"/>
      <c r="E672" s="136"/>
      <c r="F672" s="136"/>
      <c r="G672" s="136"/>
      <c r="H672" s="136"/>
      <c r="I672" s="136"/>
      <c r="J672" s="136"/>
      <c r="K672" s="136"/>
      <c r="L672" s="136"/>
      <c r="M672" s="136"/>
      <c r="N672" s="136"/>
      <c r="AJ672" s="137"/>
      <c r="AK672" s="137"/>
      <c r="AL672" s="131"/>
      <c r="AM672" s="131"/>
      <c r="AN672" s="131"/>
    </row>
    <row r="673" spans="1:40" s="90" customFormat="1" x14ac:dyDescent="0.25">
      <c r="A673" s="136"/>
      <c r="B673" s="136"/>
      <c r="C673" s="136"/>
      <c r="D673" s="136"/>
      <c r="E673" s="136"/>
      <c r="F673" s="136"/>
      <c r="G673" s="136"/>
      <c r="H673" s="136"/>
      <c r="I673" s="136"/>
      <c r="J673" s="136"/>
      <c r="K673" s="136"/>
      <c r="L673" s="136"/>
      <c r="M673" s="136"/>
      <c r="N673" s="136"/>
      <c r="AJ673" s="137"/>
      <c r="AK673" s="137"/>
      <c r="AL673" s="131"/>
      <c r="AM673" s="131"/>
      <c r="AN673" s="131"/>
    </row>
    <row r="674" spans="1:40" s="90" customFormat="1" x14ac:dyDescent="0.25">
      <c r="A674" s="136"/>
      <c r="B674" s="136"/>
      <c r="C674" s="136"/>
      <c r="D674" s="136"/>
      <c r="E674" s="136"/>
      <c r="F674" s="136"/>
      <c r="G674" s="136"/>
      <c r="H674" s="136"/>
      <c r="I674" s="136"/>
      <c r="J674" s="136"/>
      <c r="K674" s="136"/>
      <c r="L674" s="136"/>
      <c r="M674" s="136"/>
      <c r="N674" s="136"/>
      <c r="AJ674" s="137"/>
      <c r="AK674" s="137"/>
      <c r="AL674" s="131"/>
      <c r="AM674" s="131"/>
      <c r="AN674" s="131"/>
    </row>
    <row r="675" spans="1:40" s="90" customFormat="1" x14ac:dyDescent="0.25">
      <c r="A675" s="136"/>
      <c r="B675" s="136"/>
      <c r="C675" s="136"/>
      <c r="D675" s="136"/>
      <c r="E675" s="136"/>
      <c r="F675" s="136"/>
      <c r="G675" s="136"/>
      <c r="H675" s="136"/>
      <c r="I675" s="136"/>
      <c r="J675" s="136"/>
      <c r="K675" s="136"/>
      <c r="L675" s="136"/>
      <c r="M675" s="136"/>
      <c r="N675" s="136"/>
      <c r="AJ675" s="137"/>
      <c r="AK675" s="137"/>
      <c r="AL675" s="131"/>
      <c r="AM675" s="131"/>
      <c r="AN675" s="131"/>
    </row>
    <row r="676" spans="1:40" s="90" customFormat="1" x14ac:dyDescent="0.25">
      <c r="A676" s="136"/>
      <c r="B676" s="136"/>
      <c r="C676" s="136"/>
      <c r="D676" s="136"/>
      <c r="E676" s="136"/>
      <c r="F676" s="136"/>
      <c r="G676" s="136"/>
      <c r="H676" s="136"/>
      <c r="I676" s="136"/>
      <c r="J676" s="136"/>
      <c r="K676" s="136"/>
      <c r="L676" s="136"/>
      <c r="M676" s="136"/>
      <c r="N676" s="136"/>
      <c r="AJ676" s="137"/>
      <c r="AK676" s="137"/>
      <c r="AL676" s="131"/>
      <c r="AM676" s="131"/>
      <c r="AN676" s="131"/>
    </row>
    <row r="677" spans="1:40" s="90" customFormat="1" x14ac:dyDescent="0.25">
      <c r="A677" s="136"/>
      <c r="B677" s="136"/>
      <c r="C677" s="136"/>
      <c r="D677" s="136"/>
      <c r="E677" s="136"/>
      <c r="F677" s="136"/>
      <c r="G677" s="136"/>
      <c r="H677" s="136"/>
      <c r="I677" s="136"/>
      <c r="J677" s="136"/>
      <c r="K677" s="136"/>
      <c r="L677" s="136"/>
      <c r="M677" s="136"/>
      <c r="N677" s="136"/>
      <c r="AJ677" s="137"/>
      <c r="AK677" s="137"/>
      <c r="AL677" s="131"/>
      <c r="AM677" s="131"/>
      <c r="AN677" s="131"/>
    </row>
    <row r="678" spans="1:40" s="90" customFormat="1" x14ac:dyDescent="0.25">
      <c r="A678" s="136"/>
      <c r="B678" s="136"/>
      <c r="C678" s="136"/>
      <c r="D678" s="136"/>
      <c r="E678" s="136"/>
      <c r="F678" s="136"/>
      <c r="G678" s="136"/>
      <c r="H678" s="136"/>
      <c r="I678" s="136"/>
      <c r="J678" s="136"/>
      <c r="K678" s="136"/>
      <c r="L678" s="136"/>
      <c r="M678" s="136"/>
      <c r="N678" s="136"/>
      <c r="AJ678" s="137"/>
      <c r="AK678" s="137"/>
      <c r="AL678" s="131"/>
      <c r="AM678" s="131"/>
      <c r="AN678" s="131"/>
    </row>
    <row r="679" spans="1:40" s="90" customFormat="1" x14ac:dyDescent="0.25">
      <c r="A679" s="136"/>
      <c r="B679" s="136"/>
      <c r="C679" s="136"/>
      <c r="D679" s="136"/>
      <c r="E679" s="136"/>
      <c r="F679" s="136"/>
      <c r="G679" s="136"/>
      <c r="H679" s="136"/>
      <c r="I679" s="136"/>
      <c r="J679" s="136"/>
      <c r="K679" s="136"/>
      <c r="L679" s="136"/>
      <c r="M679" s="136"/>
      <c r="N679" s="136"/>
      <c r="AJ679" s="137"/>
      <c r="AK679" s="137"/>
      <c r="AL679" s="131"/>
      <c r="AM679" s="131"/>
      <c r="AN679" s="131"/>
    </row>
    <row r="680" spans="1:40" s="90" customFormat="1" x14ac:dyDescent="0.25">
      <c r="A680" s="136"/>
      <c r="B680" s="136"/>
      <c r="C680" s="136"/>
      <c r="D680" s="136"/>
      <c r="E680" s="136"/>
      <c r="F680" s="136"/>
      <c r="G680" s="136"/>
      <c r="H680" s="136"/>
      <c r="I680" s="136"/>
      <c r="J680" s="136"/>
      <c r="K680" s="136"/>
      <c r="L680" s="136"/>
      <c r="M680" s="136"/>
      <c r="N680" s="136"/>
      <c r="AJ680" s="137"/>
      <c r="AK680" s="137"/>
      <c r="AL680" s="131"/>
      <c r="AM680" s="131"/>
      <c r="AN680" s="131"/>
    </row>
    <row r="681" spans="1:40" s="90" customFormat="1" x14ac:dyDescent="0.25">
      <c r="A681" s="136"/>
      <c r="B681" s="136"/>
      <c r="C681" s="136"/>
      <c r="D681" s="136"/>
      <c r="E681" s="136"/>
      <c r="F681" s="136"/>
      <c r="G681" s="136"/>
      <c r="H681" s="136"/>
      <c r="I681" s="136"/>
      <c r="J681" s="136"/>
      <c r="K681" s="136"/>
      <c r="L681" s="136"/>
      <c r="M681" s="136"/>
      <c r="N681" s="136"/>
      <c r="AJ681" s="137"/>
      <c r="AK681" s="137"/>
      <c r="AL681" s="131"/>
      <c r="AM681" s="131"/>
      <c r="AN681" s="131"/>
    </row>
    <row r="682" spans="1:40" s="90" customFormat="1" x14ac:dyDescent="0.25">
      <c r="A682" s="136"/>
      <c r="B682" s="136"/>
      <c r="C682" s="136"/>
      <c r="D682" s="136"/>
      <c r="E682" s="136"/>
      <c r="F682" s="136"/>
      <c r="G682" s="136"/>
      <c r="H682" s="136"/>
      <c r="I682" s="136"/>
      <c r="J682" s="136"/>
      <c r="K682" s="136"/>
      <c r="L682" s="136"/>
      <c r="M682" s="136"/>
      <c r="N682" s="136"/>
      <c r="AJ682" s="137"/>
      <c r="AK682" s="137"/>
      <c r="AL682" s="131"/>
      <c r="AM682" s="131"/>
      <c r="AN682" s="131"/>
    </row>
    <row r="683" spans="1:40" s="90" customFormat="1" x14ac:dyDescent="0.25">
      <c r="A683" s="136"/>
      <c r="B683" s="136"/>
      <c r="C683" s="136"/>
      <c r="D683" s="136"/>
      <c r="E683" s="136"/>
      <c r="F683" s="136"/>
      <c r="G683" s="136"/>
      <c r="H683" s="136"/>
      <c r="I683" s="136"/>
      <c r="J683" s="136"/>
      <c r="K683" s="136"/>
      <c r="L683" s="136"/>
      <c r="M683" s="136"/>
      <c r="N683" s="136"/>
      <c r="AJ683" s="137"/>
      <c r="AK683" s="137"/>
      <c r="AL683" s="131"/>
      <c r="AM683" s="131"/>
      <c r="AN683" s="131"/>
    </row>
    <row r="684" spans="1:40" s="90" customFormat="1" x14ac:dyDescent="0.25">
      <c r="A684" s="136"/>
      <c r="B684" s="136"/>
      <c r="C684" s="136"/>
      <c r="D684" s="136"/>
      <c r="E684" s="136"/>
      <c r="F684" s="136"/>
      <c r="G684" s="136"/>
      <c r="H684" s="136"/>
      <c r="I684" s="136"/>
      <c r="J684" s="136"/>
      <c r="K684" s="136"/>
      <c r="L684" s="136"/>
      <c r="M684" s="136"/>
      <c r="N684" s="136"/>
      <c r="AJ684" s="137"/>
      <c r="AK684" s="137"/>
      <c r="AL684" s="131"/>
      <c r="AM684" s="131"/>
      <c r="AN684" s="131"/>
    </row>
    <row r="685" spans="1:40" s="90" customFormat="1" x14ac:dyDescent="0.25">
      <c r="A685" s="136"/>
      <c r="B685" s="136"/>
      <c r="C685" s="136"/>
      <c r="D685" s="136"/>
      <c r="E685" s="136"/>
      <c r="F685" s="136"/>
      <c r="G685" s="136"/>
      <c r="H685" s="136"/>
      <c r="I685" s="136"/>
      <c r="J685" s="136"/>
      <c r="K685" s="136"/>
      <c r="L685" s="136"/>
      <c r="M685" s="136"/>
      <c r="N685" s="136"/>
      <c r="AJ685" s="137"/>
      <c r="AK685" s="137"/>
      <c r="AL685" s="131"/>
      <c r="AM685" s="131"/>
      <c r="AN685" s="131"/>
    </row>
    <row r="686" spans="1:40" s="90" customFormat="1" x14ac:dyDescent="0.25">
      <c r="A686" s="136"/>
      <c r="B686" s="136"/>
      <c r="C686" s="136"/>
      <c r="D686" s="136"/>
      <c r="E686" s="136"/>
      <c r="F686" s="136"/>
      <c r="G686" s="136"/>
      <c r="H686" s="136"/>
      <c r="I686" s="136"/>
      <c r="J686" s="136"/>
      <c r="K686" s="136"/>
      <c r="L686" s="136"/>
      <c r="M686" s="136"/>
      <c r="N686" s="136"/>
      <c r="AJ686" s="137"/>
      <c r="AK686" s="137"/>
      <c r="AL686" s="131"/>
      <c r="AM686" s="131"/>
      <c r="AN686" s="131"/>
    </row>
    <row r="687" spans="1:40" s="90" customFormat="1" x14ac:dyDescent="0.25">
      <c r="A687" s="136"/>
      <c r="B687" s="136"/>
      <c r="C687" s="136"/>
      <c r="D687" s="136"/>
      <c r="E687" s="136"/>
      <c r="F687" s="136"/>
      <c r="G687" s="136"/>
      <c r="H687" s="136"/>
      <c r="I687" s="136"/>
      <c r="J687" s="136"/>
      <c r="K687" s="136"/>
      <c r="L687" s="136"/>
      <c r="M687" s="136"/>
      <c r="N687" s="136"/>
      <c r="AJ687" s="137"/>
      <c r="AK687" s="137"/>
      <c r="AL687" s="131"/>
      <c r="AM687" s="131"/>
      <c r="AN687" s="131"/>
    </row>
    <row r="688" spans="1:40" s="90" customFormat="1" x14ac:dyDescent="0.25">
      <c r="A688" s="136"/>
      <c r="B688" s="136"/>
      <c r="C688" s="136"/>
      <c r="D688" s="136"/>
      <c r="E688" s="136"/>
      <c r="F688" s="136"/>
      <c r="G688" s="136"/>
      <c r="H688" s="136"/>
      <c r="I688" s="136"/>
      <c r="J688" s="136"/>
      <c r="K688" s="136"/>
      <c r="L688" s="136"/>
      <c r="M688" s="136"/>
      <c r="N688" s="136"/>
      <c r="AJ688" s="137"/>
      <c r="AK688" s="137"/>
      <c r="AL688" s="131"/>
      <c r="AM688" s="131"/>
      <c r="AN688" s="131"/>
    </row>
    <row r="689" spans="1:40" s="90" customFormat="1" x14ac:dyDescent="0.25">
      <c r="A689" s="136"/>
      <c r="B689" s="136"/>
      <c r="C689" s="136"/>
      <c r="D689" s="136"/>
      <c r="E689" s="136"/>
      <c r="F689" s="136"/>
      <c r="G689" s="136"/>
      <c r="H689" s="136"/>
      <c r="I689" s="136"/>
      <c r="J689" s="136"/>
      <c r="K689" s="136"/>
      <c r="L689" s="136"/>
      <c r="M689" s="136"/>
      <c r="N689" s="136"/>
      <c r="AJ689" s="137"/>
      <c r="AK689" s="137"/>
      <c r="AL689" s="131"/>
      <c r="AM689" s="131"/>
      <c r="AN689" s="131"/>
    </row>
    <row r="690" spans="1:40" s="90" customFormat="1" x14ac:dyDescent="0.25">
      <c r="A690" s="136"/>
      <c r="B690" s="136"/>
      <c r="C690" s="136"/>
      <c r="D690" s="136"/>
      <c r="E690" s="136"/>
      <c r="F690" s="136"/>
      <c r="G690" s="136"/>
      <c r="H690" s="136"/>
      <c r="I690" s="136"/>
      <c r="J690" s="136"/>
      <c r="K690" s="136"/>
      <c r="L690" s="136"/>
      <c r="M690" s="136"/>
      <c r="N690" s="136"/>
      <c r="AJ690" s="137"/>
      <c r="AK690" s="137"/>
      <c r="AL690" s="131"/>
      <c r="AM690" s="131"/>
      <c r="AN690" s="131"/>
    </row>
    <row r="691" spans="1:40" s="90" customFormat="1" x14ac:dyDescent="0.25">
      <c r="A691" s="136"/>
      <c r="B691" s="136"/>
      <c r="C691" s="136"/>
      <c r="D691" s="136"/>
      <c r="E691" s="136"/>
      <c r="F691" s="136"/>
      <c r="G691" s="136"/>
      <c r="H691" s="136"/>
      <c r="I691" s="136"/>
      <c r="J691" s="136"/>
      <c r="K691" s="136"/>
      <c r="L691" s="136"/>
      <c r="M691" s="136"/>
      <c r="N691" s="136"/>
      <c r="AJ691" s="137"/>
      <c r="AK691" s="137"/>
      <c r="AL691" s="131"/>
      <c r="AM691" s="131"/>
      <c r="AN691" s="131"/>
    </row>
    <row r="692" spans="1:40" s="90" customFormat="1" x14ac:dyDescent="0.25">
      <c r="A692" s="136"/>
      <c r="B692" s="136"/>
      <c r="C692" s="136"/>
      <c r="D692" s="136"/>
      <c r="E692" s="136"/>
      <c r="F692" s="136"/>
      <c r="G692" s="136"/>
      <c r="H692" s="136"/>
      <c r="I692" s="136"/>
      <c r="J692" s="136"/>
      <c r="K692" s="136"/>
      <c r="L692" s="136"/>
      <c r="M692" s="136"/>
      <c r="N692" s="136"/>
      <c r="AJ692" s="137"/>
      <c r="AK692" s="137"/>
      <c r="AL692" s="131"/>
      <c r="AM692" s="131"/>
      <c r="AN692" s="131"/>
    </row>
    <row r="693" spans="1:40" s="90" customFormat="1" x14ac:dyDescent="0.25">
      <c r="A693" s="136"/>
      <c r="B693" s="136"/>
      <c r="C693" s="136"/>
      <c r="D693" s="136"/>
      <c r="E693" s="136"/>
      <c r="F693" s="136"/>
      <c r="G693" s="136"/>
      <c r="H693" s="136"/>
      <c r="I693" s="136"/>
      <c r="J693" s="136"/>
      <c r="K693" s="136"/>
      <c r="L693" s="136"/>
      <c r="M693" s="136"/>
      <c r="N693" s="136"/>
      <c r="AJ693" s="137"/>
      <c r="AK693" s="137"/>
      <c r="AL693" s="131"/>
      <c r="AM693" s="131"/>
      <c r="AN693" s="131"/>
    </row>
    <row r="694" spans="1:40" s="90" customFormat="1" x14ac:dyDescent="0.25">
      <c r="A694" s="136"/>
      <c r="B694" s="136"/>
      <c r="C694" s="136"/>
      <c r="D694" s="136"/>
      <c r="E694" s="136"/>
      <c r="F694" s="136"/>
      <c r="G694" s="136"/>
      <c r="H694" s="136"/>
      <c r="I694" s="136"/>
      <c r="J694" s="136"/>
      <c r="K694" s="136"/>
      <c r="L694" s="136"/>
      <c r="M694" s="136"/>
      <c r="N694" s="136"/>
      <c r="AJ694" s="137"/>
      <c r="AK694" s="137"/>
      <c r="AL694" s="131"/>
      <c r="AM694" s="131"/>
      <c r="AN694" s="131"/>
    </row>
    <row r="695" spans="1:40" s="90" customFormat="1" x14ac:dyDescent="0.25">
      <c r="A695" s="136"/>
      <c r="B695" s="136"/>
      <c r="C695" s="136"/>
      <c r="D695" s="136"/>
      <c r="E695" s="136"/>
      <c r="F695" s="136"/>
      <c r="G695" s="136"/>
      <c r="H695" s="136"/>
      <c r="I695" s="136"/>
      <c r="J695" s="136"/>
      <c r="K695" s="136"/>
      <c r="L695" s="136"/>
      <c r="M695" s="136"/>
      <c r="N695" s="136"/>
      <c r="AJ695" s="137"/>
      <c r="AK695" s="137"/>
      <c r="AL695" s="131"/>
      <c r="AM695" s="131"/>
      <c r="AN695" s="131"/>
    </row>
    <row r="696" spans="1:40" s="90" customFormat="1" x14ac:dyDescent="0.25">
      <c r="A696" s="136"/>
      <c r="B696" s="136"/>
      <c r="C696" s="136"/>
      <c r="D696" s="136"/>
      <c r="E696" s="136"/>
      <c r="F696" s="136"/>
      <c r="G696" s="136"/>
      <c r="H696" s="136"/>
      <c r="I696" s="136"/>
      <c r="J696" s="136"/>
      <c r="K696" s="136"/>
      <c r="L696" s="136"/>
      <c r="M696" s="136"/>
      <c r="N696" s="136"/>
      <c r="AJ696" s="137"/>
      <c r="AK696" s="137"/>
      <c r="AL696" s="131"/>
      <c r="AM696" s="131"/>
      <c r="AN696" s="131"/>
    </row>
    <row r="697" spans="1:40" s="90" customFormat="1" x14ac:dyDescent="0.25">
      <c r="A697" s="136"/>
      <c r="B697" s="136"/>
      <c r="C697" s="136"/>
      <c r="D697" s="136"/>
      <c r="E697" s="136"/>
      <c r="F697" s="136"/>
      <c r="G697" s="136"/>
      <c r="H697" s="136"/>
      <c r="I697" s="136"/>
      <c r="J697" s="136"/>
      <c r="K697" s="136"/>
      <c r="L697" s="136"/>
      <c r="M697" s="136"/>
      <c r="N697" s="136"/>
      <c r="AJ697" s="137"/>
      <c r="AK697" s="137"/>
      <c r="AL697" s="131"/>
      <c r="AM697" s="131"/>
      <c r="AN697" s="131"/>
    </row>
    <row r="698" spans="1:40" s="90" customFormat="1" x14ac:dyDescent="0.25">
      <c r="A698" s="136"/>
      <c r="B698" s="136"/>
      <c r="C698" s="136"/>
      <c r="D698" s="136"/>
      <c r="E698" s="136"/>
      <c r="F698" s="136"/>
      <c r="G698" s="136"/>
      <c r="H698" s="136"/>
      <c r="I698" s="136"/>
      <c r="J698" s="136"/>
      <c r="K698" s="136"/>
      <c r="L698" s="136"/>
      <c r="M698" s="136"/>
      <c r="N698" s="136"/>
      <c r="AJ698" s="137"/>
      <c r="AK698" s="137"/>
      <c r="AL698" s="131"/>
      <c r="AM698" s="131"/>
      <c r="AN698" s="131"/>
    </row>
    <row r="699" spans="1:40" s="90" customFormat="1" x14ac:dyDescent="0.25">
      <c r="A699" s="136"/>
      <c r="B699" s="136"/>
      <c r="C699" s="136"/>
      <c r="D699" s="136"/>
      <c r="E699" s="136"/>
      <c r="F699" s="136"/>
      <c r="G699" s="136"/>
      <c r="H699" s="136"/>
      <c r="I699" s="136"/>
      <c r="J699" s="136"/>
      <c r="K699" s="136"/>
      <c r="L699" s="136"/>
      <c r="M699" s="136"/>
      <c r="N699" s="136"/>
      <c r="AJ699" s="137"/>
      <c r="AK699" s="137"/>
      <c r="AL699" s="131"/>
      <c r="AM699" s="131"/>
      <c r="AN699" s="131"/>
    </row>
    <row r="700" spans="1:40" s="90" customFormat="1" x14ac:dyDescent="0.25">
      <c r="A700" s="136"/>
      <c r="B700" s="136"/>
      <c r="C700" s="136"/>
      <c r="D700" s="136"/>
      <c r="E700" s="136"/>
      <c r="F700" s="136"/>
      <c r="G700" s="136"/>
      <c r="H700" s="136"/>
      <c r="I700" s="136"/>
      <c r="J700" s="136"/>
      <c r="K700" s="136"/>
      <c r="L700" s="136"/>
      <c r="M700" s="136"/>
      <c r="N700" s="136"/>
      <c r="AJ700" s="137"/>
      <c r="AK700" s="137"/>
      <c r="AL700" s="131"/>
      <c r="AM700" s="131"/>
      <c r="AN700" s="131"/>
    </row>
    <row r="701" spans="1:40" s="90" customFormat="1" x14ac:dyDescent="0.25">
      <c r="A701" s="136"/>
      <c r="B701" s="136"/>
      <c r="C701" s="136"/>
      <c r="D701" s="136"/>
      <c r="E701" s="136"/>
      <c r="F701" s="136"/>
      <c r="G701" s="136"/>
      <c r="H701" s="136"/>
      <c r="I701" s="136"/>
      <c r="J701" s="136"/>
      <c r="K701" s="136"/>
      <c r="L701" s="136"/>
      <c r="M701" s="136"/>
      <c r="N701" s="136"/>
      <c r="AJ701" s="137"/>
      <c r="AK701" s="137"/>
      <c r="AL701" s="131"/>
      <c r="AM701" s="131"/>
      <c r="AN701" s="131"/>
    </row>
    <row r="702" spans="1:40" s="90" customFormat="1" x14ac:dyDescent="0.25">
      <c r="A702" s="136"/>
      <c r="B702" s="136"/>
      <c r="C702" s="136"/>
      <c r="D702" s="136"/>
      <c r="E702" s="136"/>
      <c r="F702" s="136"/>
      <c r="G702" s="136"/>
      <c r="H702" s="136"/>
      <c r="I702" s="136"/>
      <c r="J702" s="136"/>
      <c r="K702" s="136"/>
      <c r="L702" s="136"/>
      <c r="M702" s="136"/>
      <c r="N702" s="136"/>
      <c r="AJ702" s="137"/>
      <c r="AK702" s="137"/>
      <c r="AL702" s="131"/>
      <c r="AM702" s="131"/>
      <c r="AN702" s="131"/>
    </row>
    <row r="703" spans="1:40" s="90" customFormat="1" x14ac:dyDescent="0.25">
      <c r="A703" s="136"/>
      <c r="B703" s="136"/>
      <c r="C703" s="136"/>
      <c r="D703" s="136"/>
      <c r="E703" s="136"/>
      <c r="F703" s="136"/>
      <c r="G703" s="136"/>
      <c r="H703" s="136"/>
      <c r="I703" s="136"/>
      <c r="J703" s="136"/>
      <c r="K703" s="136"/>
      <c r="L703" s="136"/>
      <c r="M703" s="136"/>
      <c r="N703" s="136"/>
      <c r="AJ703" s="137"/>
      <c r="AK703" s="137"/>
      <c r="AL703" s="131"/>
      <c r="AM703" s="131"/>
      <c r="AN703" s="131"/>
    </row>
    <row r="704" spans="1:40" s="90" customFormat="1" x14ac:dyDescent="0.25">
      <c r="A704" s="136"/>
      <c r="B704" s="136"/>
      <c r="C704" s="136"/>
      <c r="D704" s="136"/>
      <c r="E704" s="136"/>
      <c r="F704" s="136"/>
      <c r="G704" s="136"/>
      <c r="H704" s="136"/>
      <c r="I704" s="136"/>
      <c r="J704" s="136"/>
      <c r="K704" s="136"/>
      <c r="L704" s="136"/>
      <c r="M704" s="136"/>
      <c r="N704" s="136"/>
      <c r="AJ704" s="137"/>
      <c r="AK704" s="137"/>
      <c r="AL704" s="131"/>
      <c r="AM704" s="131"/>
      <c r="AN704" s="131"/>
    </row>
    <row r="705" spans="1:40" s="90" customFormat="1" x14ac:dyDescent="0.25">
      <c r="A705" s="136"/>
      <c r="B705" s="136"/>
      <c r="C705" s="136"/>
      <c r="D705" s="136"/>
      <c r="E705" s="136"/>
      <c r="F705" s="136"/>
      <c r="G705" s="136"/>
      <c r="H705" s="136"/>
      <c r="I705" s="136"/>
      <c r="J705" s="136"/>
      <c r="K705" s="136"/>
      <c r="L705" s="136"/>
      <c r="M705" s="136"/>
      <c r="N705" s="136"/>
      <c r="AJ705" s="137"/>
      <c r="AK705" s="137"/>
      <c r="AL705" s="131"/>
      <c r="AM705" s="131"/>
      <c r="AN705" s="131"/>
    </row>
    <row r="706" spans="1:40" s="90" customFormat="1" x14ac:dyDescent="0.25">
      <c r="A706" s="136"/>
      <c r="B706" s="136"/>
      <c r="C706" s="136"/>
      <c r="D706" s="136"/>
      <c r="E706" s="136"/>
      <c r="F706" s="136"/>
      <c r="G706" s="136"/>
      <c r="H706" s="136"/>
      <c r="I706" s="136"/>
      <c r="J706" s="136"/>
      <c r="K706" s="136"/>
      <c r="L706" s="136"/>
      <c r="M706" s="136"/>
      <c r="N706" s="136"/>
      <c r="AJ706" s="137"/>
      <c r="AK706" s="137"/>
      <c r="AL706" s="131"/>
      <c r="AM706" s="131"/>
      <c r="AN706" s="131"/>
    </row>
    <row r="707" spans="1:40" s="90" customFormat="1" x14ac:dyDescent="0.25">
      <c r="A707" s="136"/>
      <c r="B707" s="136"/>
      <c r="C707" s="136"/>
      <c r="D707" s="136"/>
      <c r="E707" s="136"/>
      <c r="F707" s="136"/>
      <c r="G707" s="136"/>
      <c r="H707" s="136"/>
      <c r="I707" s="136"/>
      <c r="J707" s="136"/>
      <c r="K707" s="136"/>
      <c r="L707" s="136"/>
      <c r="M707" s="136"/>
      <c r="N707" s="136"/>
      <c r="AJ707" s="137"/>
      <c r="AK707" s="137"/>
      <c r="AL707" s="131"/>
      <c r="AM707" s="131"/>
      <c r="AN707" s="131"/>
    </row>
    <row r="708" spans="1:40" s="90" customFormat="1" x14ac:dyDescent="0.25">
      <c r="A708" s="136"/>
      <c r="B708" s="136"/>
      <c r="C708" s="136"/>
      <c r="D708" s="136"/>
      <c r="E708" s="136"/>
      <c r="F708" s="136"/>
      <c r="G708" s="136"/>
      <c r="H708" s="136"/>
      <c r="I708" s="136"/>
      <c r="J708" s="136"/>
      <c r="K708" s="136"/>
      <c r="L708" s="136"/>
      <c r="M708" s="136"/>
      <c r="N708" s="136"/>
      <c r="AJ708" s="137"/>
      <c r="AK708" s="137"/>
      <c r="AL708" s="131"/>
      <c r="AM708" s="131"/>
      <c r="AN708" s="131"/>
    </row>
    <row r="709" spans="1:40" s="90" customFormat="1" x14ac:dyDescent="0.25">
      <c r="A709" s="136"/>
      <c r="B709" s="136"/>
      <c r="C709" s="136"/>
      <c r="D709" s="136"/>
      <c r="E709" s="136"/>
      <c r="F709" s="136"/>
      <c r="G709" s="136"/>
      <c r="H709" s="136"/>
      <c r="I709" s="136"/>
      <c r="J709" s="136"/>
      <c r="K709" s="136"/>
      <c r="L709" s="136"/>
      <c r="M709" s="136"/>
      <c r="N709" s="136"/>
      <c r="AJ709" s="137"/>
      <c r="AK709" s="137"/>
      <c r="AL709" s="131"/>
      <c r="AM709" s="131"/>
      <c r="AN709" s="131"/>
    </row>
    <row r="710" spans="1:40" s="90" customFormat="1" x14ac:dyDescent="0.25">
      <c r="A710" s="136"/>
      <c r="B710" s="136"/>
      <c r="C710" s="136"/>
      <c r="D710" s="136"/>
      <c r="E710" s="136"/>
      <c r="F710" s="136"/>
      <c r="G710" s="136"/>
      <c r="H710" s="136"/>
      <c r="I710" s="136"/>
      <c r="J710" s="136"/>
      <c r="K710" s="136"/>
      <c r="L710" s="136"/>
      <c r="M710" s="136"/>
      <c r="N710" s="136"/>
      <c r="AJ710" s="137"/>
      <c r="AK710" s="137"/>
      <c r="AL710" s="131"/>
      <c r="AM710" s="131"/>
      <c r="AN710" s="131"/>
    </row>
    <row r="711" spans="1:40" s="90" customFormat="1" x14ac:dyDescent="0.25">
      <c r="A711" s="136"/>
      <c r="B711" s="136"/>
      <c r="C711" s="136"/>
      <c r="D711" s="136"/>
      <c r="E711" s="136"/>
      <c r="F711" s="136"/>
      <c r="G711" s="136"/>
      <c r="H711" s="136"/>
      <c r="I711" s="136"/>
      <c r="J711" s="136"/>
      <c r="K711" s="136"/>
      <c r="L711" s="136"/>
      <c r="M711" s="136"/>
      <c r="N711" s="136"/>
      <c r="AJ711" s="137"/>
      <c r="AK711" s="137"/>
      <c r="AL711" s="131"/>
      <c r="AM711" s="131"/>
      <c r="AN711" s="131"/>
    </row>
    <row r="712" spans="1:40" s="90" customFormat="1" x14ac:dyDescent="0.25">
      <c r="A712" s="136"/>
      <c r="B712" s="136"/>
      <c r="C712" s="136"/>
      <c r="D712" s="136"/>
      <c r="E712" s="136"/>
      <c r="F712" s="136"/>
      <c r="G712" s="136"/>
      <c r="H712" s="136"/>
      <c r="I712" s="136"/>
      <c r="J712" s="136"/>
      <c r="K712" s="136"/>
      <c r="L712" s="136"/>
      <c r="M712" s="136"/>
      <c r="N712" s="136"/>
      <c r="AJ712" s="137"/>
      <c r="AK712" s="137"/>
      <c r="AL712" s="131"/>
      <c r="AM712" s="131"/>
      <c r="AN712" s="131"/>
    </row>
    <row r="713" spans="1:40" s="90" customFormat="1" x14ac:dyDescent="0.25">
      <c r="A713" s="136"/>
      <c r="B713" s="136"/>
      <c r="C713" s="136"/>
      <c r="D713" s="136"/>
      <c r="E713" s="136"/>
      <c r="F713" s="136"/>
      <c r="G713" s="136"/>
      <c r="H713" s="136"/>
      <c r="I713" s="136"/>
      <c r="J713" s="136"/>
      <c r="K713" s="136"/>
      <c r="L713" s="136"/>
      <c r="M713" s="136"/>
      <c r="N713" s="136"/>
      <c r="AJ713" s="137"/>
      <c r="AK713" s="137"/>
      <c r="AL713" s="131"/>
      <c r="AM713" s="131"/>
      <c r="AN713" s="131"/>
    </row>
    <row r="714" spans="1:40" s="90" customFormat="1" x14ac:dyDescent="0.25">
      <c r="A714" s="136"/>
      <c r="B714" s="136"/>
      <c r="C714" s="136"/>
      <c r="D714" s="136"/>
      <c r="E714" s="136"/>
      <c r="F714" s="136"/>
      <c r="G714" s="136"/>
      <c r="H714" s="136"/>
      <c r="I714" s="136"/>
      <c r="J714" s="136"/>
      <c r="K714" s="136"/>
      <c r="L714" s="136"/>
      <c r="M714" s="136"/>
      <c r="N714" s="136"/>
      <c r="AJ714" s="137"/>
      <c r="AK714" s="137"/>
      <c r="AL714" s="131"/>
      <c r="AM714" s="131"/>
      <c r="AN714" s="131"/>
    </row>
    <row r="715" spans="1:40" s="90" customFormat="1" x14ac:dyDescent="0.25">
      <c r="A715" s="136"/>
      <c r="B715" s="136"/>
      <c r="C715" s="136"/>
      <c r="D715" s="136"/>
      <c r="E715" s="136"/>
      <c r="F715" s="136"/>
      <c r="G715" s="136"/>
      <c r="H715" s="136"/>
      <c r="I715" s="136"/>
      <c r="J715" s="136"/>
      <c r="K715" s="136"/>
      <c r="L715" s="136"/>
      <c r="M715" s="136"/>
      <c r="N715" s="136"/>
      <c r="AJ715" s="137"/>
      <c r="AK715" s="137"/>
      <c r="AL715" s="131"/>
      <c r="AM715" s="131"/>
      <c r="AN715" s="131"/>
    </row>
    <row r="716" spans="1:40" s="90" customFormat="1" x14ac:dyDescent="0.25">
      <c r="A716" s="136"/>
      <c r="B716" s="136"/>
      <c r="C716" s="136"/>
      <c r="D716" s="136"/>
      <c r="E716" s="136"/>
      <c r="F716" s="136"/>
      <c r="G716" s="136"/>
      <c r="H716" s="136"/>
      <c r="I716" s="136"/>
      <c r="J716" s="136"/>
      <c r="K716" s="136"/>
      <c r="L716" s="136"/>
      <c r="M716" s="136"/>
      <c r="N716" s="136"/>
      <c r="AJ716" s="137"/>
      <c r="AK716" s="137"/>
      <c r="AL716" s="131"/>
      <c r="AM716" s="131"/>
      <c r="AN716" s="131"/>
    </row>
    <row r="717" spans="1:40" s="90" customFormat="1" x14ac:dyDescent="0.25">
      <c r="A717" s="136"/>
      <c r="B717" s="136"/>
      <c r="C717" s="136"/>
      <c r="D717" s="136"/>
      <c r="E717" s="136"/>
      <c r="F717" s="136"/>
      <c r="G717" s="136"/>
      <c r="H717" s="136"/>
      <c r="I717" s="136"/>
      <c r="J717" s="136"/>
      <c r="K717" s="136"/>
      <c r="L717" s="136"/>
      <c r="M717" s="136"/>
      <c r="N717" s="136"/>
      <c r="AJ717" s="137"/>
      <c r="AK717" s="137"/>
      <c r="AL717" s="131"/>
      <c r="AM717" s="131"/>
      <c r="AN717" s="131"/>
    </row>
    <row r="718" spans="1:40" s="90" customFormat="1" x14ac:dyDescent="0.25">
      <c r="A718" s="136"/>
      <c r="B718" s="136"/>
      <c r="C718" s="136"/>
      <c r="D718" s="136"/>
      <c r="E718" s="136"/>
      <c r="F718" s="136"/>
      <c r="G718" s="136"/>
      <c r="H718" s="136"/>
      <c r="I718" s="136"/>
      <c r="J718" s="136"/>
      <c r="K718" s="136"/>
      <c r="L718" s="136"/>
      <c r="M718" s="136"/>
      <c r="N718" s="136"/>
      <c r="AJ718" s="137"/>
      <c r="AK718" s="137"/>
      <c r="AL718" s="131"/>
      <c r="AM718" s="131"/>
      <c r="AN718" s="131"/>
    </row>
    <row r="719" spans="1:40" s="90" customFormat="1" x14ac:dyDescent="0.25">
      <c r="A719" s="136"/>
      <c r="B719" s="136"/>
      <c r="C719" s="136"/>
      <c r="D719" s="136"/>
      <c r="E719" s="136"/>
      <c r="F719" s="136"/>
      <c r="G719" s="136"/>
      <c r="H719" s="136"/>
      <c r="I719" s="136"/>
      <c r="J719" s="136"/>
      <c r="K719" s="136"/>
      <c r="L719" s="136"/>
      <c r="M719" s="136"/>
      <c r="N719" s="136"/>
      <c r="AJ719" s="137"/>
      <c r="AK719" s="137"/>
      <c r="AL719" s="131"/>
      <c r="AM719" s="131"/>
      <c r="AN719" s="131"/>
    </row>
    <row r="720" spans="1:40" s="90" customFormat="1" x14ac:dyDescent="0.25">
      <c r="A720" s="136"/>
      <c r="B720" s="136"/>
      <c r="C720" s="136"/>
      <c r="D720" s="136"/>
      <c r="E720" s="136"/>
      <c r="F720" s="136"/>
      <c r="G720" s="136"/>
      <c r="H720" s="136"/>
      <c r="I720" s="136"/>
      <c r="J720" s="136"/>
      <c r="K720" s="136"/>
      <c r="L720" s="136"/>
      <c r="M720" s="136"/>
      <c r="N720" s="136"/>
      <c r="AJ720" s="137"/>
      <c r="AK720" s="137"/>
      <c r="AL720" s="131"/>
      <c r="AM720" s="131"/>
      <c r="AN720" s="131"/>
    </row>
    <row r="721" spans="1:40" s="90" customFormat="1" x14ac:dyDescent="0.25">
      <c r="A721" s="136"/>
      <c r="B721" s="136"/>
      <c r="C721" s="136"/>
      <c r="D721" s="136"/>
      <c r="E721" s="136"/>
      <c r="F721" s="136"/>
      <c r="G721" s="136"/>
      <c r="H721" s="136"/>
      <c r="I721" s="136"/>
      <c r="J721" s="136"/>
      <c r="K721" s="136"/>
      <c r="L721" s="136"/>
      <c r="M721" s="136"/>
      <c r="N721" s="136"/>
      <c r="AJ721" s="137"/>
      <c r="AK721" s="137"/>
      <c r="AL721" s="131"/>
      <c r="AM721" s="131"/>
      <c r="AN721" s="131"/>
    </row>
    <row r="722" spans="1:40" s="90" customFormat="1" x14ac:dyDescent="0.25">
      <c r="A722" s="136"/>
      <c r="B722" s="136"/>
      <c r="C722" s="136"/>
      <c r="D722" s="136"/>
      <c r="E722" s="136"/>
      <c r="F722" s="136"/>
      <c r="G722" s="136"/>
      <c r="H722" s="136"/>
      <c r="I722" s="136"/>
      <c r="J722" s="136"/>
      <c r="K722" s="136"/>
      <c r="L722" s="136"/>
      <c r="M722" s="136"/>
      <c r="N722" s="136"/>
      <c r="AJ722" s="137"/>
      <c r="AK722" s="137"/>
      <c r="AL722" s="131"/>
      <c r="AM722" s="131"/>
      <c r="AN722" s="131"/>
    </row>
    <row r="723" spans="1:40" s="90" customFormat="1" x14ac:dyDescent="0.25">
      <c r="A723" s="136"/>
      <c r="B723" s="136"/>
      <c r="C723" s="136"/>
      <c r="D723" s="136"/>
      <c r="E723" s="136"/>
      <c r="F723" s="136"/>
      <c r="G723" s="136"/>
      <c r="H723" s="136"/>
      <c r="I723" s="136"/>
      <c r="J723" s="136"/>
      <c r="K723" s="136"/>
      <c r="L723" s="136"/>
      <c r="M723" s="136"/>
      <c r="N723" s="136"/>
      <c r="AJ723" s="137"/>
      <c r="AK723" s="137"/>
      <c r="AL723" s="131"/>
      <c r="AM723" s="131"/>
      <c r="AN723" s="131"/>
    </row>
    <row r="724" spans="1:40" s="90" customFormat="1" x14ac:dyDescent="0.25">
      <c r="A724" s="136"/>
      <c r="B724" s="136"/>
      <c r="C724" s="136"/>
      <c r="D724" s="136"/>
      <c r="E724" s="136"/>
      <c r="F724" s="136"/>
      <c r="G724" s="136"/>
      <c r="H724" s="136"/>
      <c r="I724" s="136"/>
      <c r="J724" s="136"/>
      <c r="K724" s="136"/>
      <c r="L724" s="136"/>
      <c r="M724" s="136"/>
      <c r="N724" s="136"/>
      <c r="AJ724" s="137"/>
      <c r="AK724" s="137"/>
      <c r="AL724" s="131"/>
      <c r="AM724" s="131"/>
      <c r="AN724" s="131"/>
    </row>
    <row r="725" spans="1:40" s="90" customFormat="1" x14ac:dyDescent="0.25">
      <c r="A725" s="136"/>
      <c r="B725" s="136"/>
      <c r="C725" s="136"/>
      <c r="D725" s="136"/>
      <c r="E725" s="136"/>
      <c r="F725" s="136"/>
      <c r="G725" s="136"/>
      <c r="H725" s="136"/>
      <c r="I725" s="136"/>
      <c r="J725" s="136"/>
      <c r="K725" s="136"/>
      <c r="L725" s="136"/>
      <c r="M725" s="136"/>
      <c r="N725" s="136"/>
      <c r="AJ725" s="137"/>
      <c r="AK725" s="137"/>
      <c r="AL725" s="131"/>
      <c r="AM725" s="131"/>
      <c r="AN725" s="131"/>
    </row>
    <row r="726" spans="1:40" s="90" customFormat="1" x14ac:dyDescent="0.25">
      <c r="A726" s="136"/>
      <c r="B726" s="136"/>
      <c r="C726" s="136"/>
      <c r="D726" s="136"/>
      <c r="E726" s="136"/>
      <c r="F726" s="136"/>
      <c r="G726" s="136"/>
      <c r="H726" s="136"/>
      <c r="I726" s="136"/>
      <c r="J726" s="136"/>
      <c r="K726" s="136"/>
      <c r="L726" s="136"/>
      <c r="M726" s="136"/>
      <c r="N726" s="136"/>
      <c r="AJ726" s="137"/>
      <c r="AK726" s="137"/>
      <c r="AL726" s="131"/>
      <c r="AM726" s="131"/>
      <c r="AN726" s="131"/>
    </row>
    <row r="727" spans="1:40" s="90" customFormat="1" x14ac:dyDescent="0.25">
      <c r="A727" s="136"/>
      <c r="B727" s="136"/>
      <c r="C727" s="136"/>
      <c r="D727" s="136"/>
      <c r="E727" s="136"/>
      <c r="F727" s="136"/>
      <c r="G727" s="136"/>
      <c r="H727" s="136"/>
      <c r="I727" s="136"/>
      <c r="J727" s="136"/>
      <c r="K727" s="136"/>
      <c r="L727" s="136"/>
      <c r="M727" s="136"/>
      <c r="N727" s="136"/>
      <c r="AJ727" s="137"/>
      <c r="AK727" s="137"/>
      <c r="AL727" s="131"/>
      <c r="AM727" s="131"/>
      <c r="AN727" s="131"/>
    </row>
    <row r="728" spans="1:40" s="90" customFormat="1" x14ac:dyDescent="0.25">
      <c r="A728" s="136"/>
      <c r="B728" s="136"/>
      <c r="C728" s="136"/>
      <c r="D728" s="136"/>
      <c r="E728" s="136"/>
      <c r="F728" s="136"/>
      <c r="G728" s="136"/>
      <c r="H728" s="136"/>
      <c r="I728" s="136"/>
      <c r="J728" s="136"/>
      <c r="K728" s="136"/>
      <c r="L728" s="136"/>
      <c r="M728" s="136"/>
      <c r="N728" s="136"/>
      <c r="AJ728" s="137"/>
      <c r="AK728" s="137"/>
      <c r="AL728" s="131"/>
      <c r="AM728" s="131"/>
      <c r="AN728" s="131"/>
    </row>
    <row r="729" spans="1:40" s="90" customFormat="1" x14ac:dyDescent="0.25">
      <c r="A729" s="136"/>
      <c r="B729" s="136"/>
      <c r="C729" s="136"/>
      <c r="D729" s="136"/>
      <c r="E729" s="136"/>
      <c r="F729" s="136"/>
      <c r="G729" s="136"/>
      <c r="H729" s="136"/>
      <c r="I729" s="136"/>
      <c r="J729" s="136"/>
      <c r="K729" s="136"/>
      <c r="L729" s="136"/>
      <c r="M729" s="136"/>
      <c r="N729" s="136"/>
      <c r="AJ729" s="137"/>
      <c r="AK729" s="137"/>
      <c r="AL729" s="131"/>
      <c r="AM729" s="131"/>
      <c r="AN729" s="131"/>
    </row>
    <row r="730" spans="1:40" s="90" customFormat="1" x14ac:dyDescent="0.25">
      <c r="A730" s="136"/>
      <c r="B730" s="136"/>
      <c r="C730" s="136"/>
      <c r="D730" s="136"/>
      <c r="E730" s="136"/>
      <c r="F730" s="136"/>
      <c r="G730" s="136"/>
      <c r="H730" s="136"/>
      <c r="I730" s="136"/>
      <c r="J730" s="136"/>
      <c r="K730" s="136"/>
      <c r="L730" s="136"/>
      <c r="M730" s="136"/>
      <c r="N730" s="136"/>
      <c r="AJ730" s="137"/>
      <c r="AK730" s="137"/>
      <c r="AL730" s="131"/>
      <c r="AM730" s="131"/>
      <c r="AN730" s="131"/>
    </row>
    <row r="731" spans="1:40" s="90" customFormat="1" x14ac:dyDescent="0.25">
      <c r="A731" s="136"/>
      <c r="B731" s="136"/>
      <c r="C731" s="136"/>
      <c r="D731" s="136"/>
      <c r="E731" s="136"/>
      <c r="F731" s="136"/>
      <c r="G731" s="136"/>
      <c r="H731" s="136"/>
      <c r="I731" s="136"/>
      <c r="J731" s="136"/>
      <c r="K731" s="136"/>
      <c r="L731" s="136"/>
      <c r="M731" s="136"/>
      <c r="N731" s="136"/>
      <c r="AJ731" s="137"/>
      <c r="AK731" s="137"/>
      <c r="AL731" s="131"/>
      <c r="AM731" s="131"/>
      <c r="AN731" s="131"/>
    </row>
    <row r="732" spans="1:40" s="90" customFormat="1" x14ac:dyDescent="0.25">
      <c r="A732" s="136"/>
      <c r="B732" s="136"/>
      <c r="C732" s="136"/>
      <c r="D732" s="136"/>
      <c r="E732" s="136"/>
      <c r="F732" s="136"/>
      <c r="G732" s="136"/>
      <c r="H732" s="136"/>
      <c r="I732" s="136"/>
      <c r="J732" s="136"/>
      <c r="K732" s="136"/>
      <c r="L732" s="136"/>
      <c r="M732" s="136"/>
      <c r="N732" s="136"/>
      <c r="AJ732" s="137"/>
      <c r="AK732" s="137"/>
      <c r="AL732" s="131"/>
      <c r="AM732" s="131"/>
      <c r="AN732" s="131"/>
    </row>
    <row r="733" spans="1:40" s="90" customFormat="1" x14ac:dyDescent="0.25">
      <c r="A733" s="136"/>
      <c r="B733" s="136"/>
      <c r="C733" s="136"/>
      <c r="D733" s="136"/>
      <c r="E733" s="136"/>
      <c r="F733" s="136"/>
      <c r="G733" s="136"/>
      <c r="H733" s="136"/>
      <c r="I733" s="136"/>
      <c r="J733" s="136"/>
      <c r="K733" s="136"/>
      <c r="L733" s="136"/>
      <c r="M733" s="136"/>
      <c r="N733" s="136"/>
      <c r="AJ733" s="137"/>
      <c r="AK733" s="137"/>
      <c r="AL733" s="131"/>
      <c r="AM733" s="131"/>
      <c r="AN733" s="131"/>
    </row>
    <row r="734" spans="1:40" s="90" customFormat="1" x14ac:dyDescent="0.25">
      <c r="A734" s="136"/>
      <c r="B734" s="136"/>
      <c r="C734" s="136"/>
      <c r="D734" s="136"/>
      <c r="E734" s="136"/>
      <c r="F734" s="136"/>
      <c r="G734" s="136"/>
      <c r="H734" s="136"/>
      <c r="I734" s="136"/>
      <c r="J734" s="136"/>
      <c r="K734" s="136"/>
      <c r="L734" s="136"/>
      <c r="M734" s="136"/>
      <c r="N734" s="136"/>
      <c r="AJ734" s="137"/>
      <c r="AK734" s="137"/>
      <c r="AL734" s="131"/>
      <c r="AM734" s="131"/>
      <c r="AN734" s="131"/>
    </row>
    <row r="735" spans="1:40" s="90" customFormat="1" x14ac:dyDescent="0.25">
      <c r="A735" s="136"/>
      <c r="B735" s="136"/>
      <c r="C735" s="136"/>
      <c r="D735" s="136"/>
      <c r="E735" s="136"/>
      <c r="F735" s="136"/>
      <c r="G735" s="136"/>
      <c r="H735" s="136"/>
      <c r="I735" s="136"/>
      <c r="J735" s="136"/>
      <c r="K735" s="136"/>
      <c r="L735" s="136"/>
      <c r="M735" s="136"/>
      <c r="N735" s="136"/>
      <c r="AJ735" s="137"/>
      <c r="AK735" s="137"/>
      <c r="AL735" s="131"/>
      <c r="AM735" s="131"/>
      <c r="AN735" s="131"/>
    </row>
    <row r="736" spans="1:40" s="90" customFormat="1" x14ac:dyDescent="0.25">
      <c r="A736" s="136"/>
      <c r="B736" s="136"/>
      <c r="C736" s="136"/>
      <c r="D736" s="136"/>
      <c r="E736" s="136"/>
      <c r="F736" s="136"/>
      <c r="G736" s="136"/>
      <c r="H736" s="136"/>
      <c r="I736" s="136"/>
      <c r="J736" s="136"/>
      <c r="K736" s="136"/>
      <c r="L736" s="136"/>
      <c r="M736" s="136"/>
      <c r="N736" s="136"/>
      <c r="AJ736" s="137"/>
      <c r="AK736" s="137"/>
      <c r="AL736" s="131"/>
      <c r="AM736" s="131"/>
      <c r="AN736" s="131"/>
    </row>
    <row r="737" spans="1:40" s="90" customFormat="1" x14ac:dyDescent="0.25">
      <c r="A737" s="136"/>
      <c r="B737" s="136"/>
      <c r="C737" s="136"/>
      <c r="D737" s="136"/>
      <c r="E737" s="136"/>
      <c r="F737" s="136"/>
      <c r="G737" s="136"/>
      <c r="H737" s="136"/>
      <c r="I737" s="136"/>
      <c r="J737" s="136"/>
      <c r="K737" s="136"/>
      <c r="L737" s="136"/>
      <c r="M737" s="136"/>
      <c r="N737" s="136"/>
      <c r="AJ737" s="137"/>
      <c r="AK737" s="137"/>
      <c r="AL737" s="131"/>
      <c r="AM737" s="131"/>
      <c r="AN737" s="131"/>
    </row>
    <row r="738" spans="1:40" s="90" customFormat="1" x14ac:dyDescent="0.25">
      <c r="A738" s="136"/>
      <c r="B738" s="136"/>
      <c r="C738" s="136"/>
      <c r="D738" s="136"/>
      <c r="E738" s="136"/>
      <c r="F738" s="136"/>
      <c r="G738" s="136"/>
      <c r="H738" s="136"/>
      <c r="I738" s="136"/>
      <c r="J738" s="136"/>
      <c r="K738" s="136"/>
      <c r="L738" s="136"/>
      <c r="M738" s="136"/>
      <c r="N738" s="136"/>
      <c r="AJ738" s="137"/>
      <c r="AK738" s="137"/>
      <c r="AL738" s="131"/>
      <c r="AM738" s="131"/>
      <c r="AN738" s="131"/>
    </row>
    <row r="739" spans="1:40" s="90" customFormat="1" x14ac:dyDescent="0.25">
      <c r="A739" s="136"/>
      <c r="B739" s="136"/>
      <c r="C739" s="136"/>
      <c r="D739" s="136"/>
      <c r="E739" s="136"/>
      <c r="F739" s="136"/>
      <c r="G739" s="136"/>
      <c r="H739" s="136"/>
      <c r="I739" s="136"/>
      <c r="J739" s="136"/>
      <c r="K739" s="136"/>
      <c r="L739" s="136"/>
      <c r="M739" s="136"/>
      <c r="N739" s="136"/>
      <c r="AJ739" s="137"/>
      <c r="AK739" s="137"/>
      <c r="AL739" s="131"/>
      <c r="AM739" s="131"/>
      <c r="AN739" s="131"/>
    </row>
    <row r="740" spans="1:40" s="90" customFormat="1" x14ac:dyDescent="0.25">
      <c r="A740" s="136"/>
      <c r="B740" s="136"/>
      <c r="C740" s="136"/>
      <c r="D740" s="136"/>
      <c r="E740" s="136"/>
      <c r="F740" s="136"/>
      <c r="G740" s="136"/>
      <c r="H740" s="136"/>
      <c r="I740" s="136"/>
      <c r="J740" s="136"/>
      <c r="K740" s="136"/>
      <c r="L740" s="136"/>
      <c r="M740" s="136"/>
      <c r="N740" s="136"/>
      <c r="AJ740" s="137"/>
      <c r="AK740" s="137"/>
      <c r="AL740" s="131"/>
      <c r="AM740" s="131"/>
      <c r="AN740" s="131"/>
    </row>
    <row r="741" spans="1:40" s="90" customFormat="1" x14ac:dyDescent="0.25">
      <c r="A741" s="136"/>
      <c r="B741" s="136"/>
      <c r="C741" s="136"/>
      <c r="D741" s="136"/>
      <c r="E741" s="136"/>
      <c r="F741" s="136"/>
      <c r="G741" s="136"/>
      <c r="H741" s="136"/>
      <c r="I741" s="136"/>
      <c r="J741" s="136"/>
      <c r="K741" s="136"/>
      <c r="L741" s="136"/>
      <c r="M741" s="136"/>
      <c r="N741" s="136"/>
      <c r="AJ741" s="137"/>
      <c r="AK741" s="137"/>
      <c r="AL741" s="131"/>
      <c r="AM741" s="131"/>
      <c r="AN741" s="131"/>
    </row>
    <row r="742" spans="1:40" s="90" customFormat="1" x14ac:dyDescent="0.25">
      <c r="A742" s="136"/>
      <c r="B742" s="136"/>
      <c r="C742" s="136"/>
      <c r="D742" s="136"/>
      <c r="E742" s="136"/>
      <c r="F742" s="136"/>
      <c r="G742" s="136"/>
      <c r="H742" s="136"/>
      <c r="I742" s="136"/>
      <c r="J742" s="136"/>
      <c r="K742" s="136"/>
      <c r="L742" s="136"/>
      <c r="M742" s="136"/>
      <c r="N742" s="136"/>
      <c r="AJ742" s="137"/>
      <c r="AK742" s="137"/>
      <c r="AL742" s="131"/>
      <c r="AM742" s="131"/>
      <c r="AN742" s="131"/>
    </row>
    <row r="743" spans="1:40" s="90" customFormat="1" x14ac:dyDescent="0.25">
      <c r="A743" s="136"/>
      <c r="B743" s="136"/>
      <c r="C743" s="136"/>
      <c r="D743" s="136"/>
      <c r="E743" s="136"/>
      <c r="F743" s="136"/>
      <c r="G743" s="136"/>
      <c r="H743" s="136"/>
      <c r="I743" s="136"/>
      <c r="J743" s="136"/>
      <c r="K743" s="136"/>
      <c r="L743" s="136"/>
      <c r="M743" s="136"/>
      <c r="N743" s="136"/>
      <c r="AJ743" s="137"/>
      <c r="AK743" s="137"/>
      <c r="AL743" s="131"/>
      <c r="AM743" s="131"/>
      <c r="AN743" s="131"/>
    </row>
    <row r="744" spans="1:40" s="90" customFormat="1" x14ac:dyDescent="0.25">
      <c r="A744" s="136"/>
      <c r="B744" s="136"/>
      <c r="C744" s="136"/>
      <c r="D744" s="136"/>
      <c r="E744" s="136"/>
      <c r="F744" s="136"/>
      <c r="G744" s="136"/>
      <c r="H744" s="136"/>
      <c r="I744" s="136"/>
      <c r="J744" s="136"/>
      <c r="K744" s="136"/>
      <c r="L744" s="136"/>
      <c r="M744" s="136"/>
      <c r="N744" s="136"/>
      <c r="AJ744" s="137"/>
      <c r="AK744" s="137"/>
      <c r="AL744" s="131"/>
      <c r="AM744" s="131"/>
      <c r="AN744" s="131"/>
    </row>
    <row r="745" spans="1:40" s="90" customFormat="1" x14ac:dyDescent="0.25">
      <c r="A745" s="136"/>
      <c r="B745" s="136"/>
      <c r="C745" s="136"/>
      <c r="D745" s="136"/>
      <c r="E745" s="136"/>
      <c r="F745" s="136"/>
      <c r="G745" s="136"/>
      <c r="H745" s="136"/>
      <c r="I745" s="136"/>
      <c r="J745" s="136"/>
      <c r="K745" s="136"/>
      <c r="L745" s="136"/>
      <c r="M745" s="136"/>
      <c r="N745" s="136"/>
      <c r="AJ745" s="137"/>
      <c r="AK745" s="137"/>
      <c r="AL745" s="131"/>
      <c r="AM745" s="131"/>
      <c r="AN745" s="131"/>
    </row>
    <row r="746" spans="1:40" s="90" customFormat="1" x14ac:dyDescent="0.25">
      <c r="A746" s="136"/>
      <c r="B746" s="136"/>
      <c r="C746" s="136"/>
      <c r="D746" s="136"/>
      <c r="E746" s="136"/>
      <c r="F746" s="136"/>
      <c r="G746" s="136"/>
      <c r="H746" s="136"/>
      <c r="I746" s="136"/>
      <c r="J746" s="136"/>
      <c r="K746" s="136"/>
      <c r="L746" s="136"/>
      <c r="M746" s="136"/>
      <c r="N746" s="136"/>
      <c r="AJ746" s="137"/>
      <c r="AK746" s="137"/>
      <c r="AL746" s="131"/>
      <c r="AM746" s="131"/>
      <c r="AN746" s="131"/>
    </row>
    <row r="747" spans="1:40" s="90" customFormat="1" x14ac:dyDescent="0.25">
      <c r="A747" s="136"/>
      <c r="B747" s="136"/>
      <c r="C747" s="136"/>
      <c r="D747" s="136"/>
      <c r="E747" s="136"/>
      <c r="F747" s="136"/>
      <c r="G747" s="136"/>
      <c r="H747" s="136"/>
      <c r="I747" s="136"/>
      <c r="J747" s="136"/>
      <c r="K747" s="136"/>
      <c r="L747" s="136"/>
      <c r="M747" s="136"/>
      <c r="N747" s="136"/>
      <c r="AJ747" s="137"/>
      <c r="AK747" s="137"/>
      <c r="AL747" s="131"/>
      <c r="AM747" s="131"/>
      <c r="AN747" s="131"/>
    </row>
    <row r="748" spans="1:40" s="90" customFormat="1" x14ac:dyDescent="0.25">
      <c r="A748" s="136"/>
      <c r="B748" s="136"/>
      <c r="C748" s="136"/>
      <c r="D748" s="136"/>
      <c r="E748" s="136"/>
      <c r="F748" s="136"/>
      <c r="G748" s="136"/>
      <c r="H748" s="136"/>
      <c r="I748" s="136"/>
      <c r="J748" s="136"/>
      <c r="K748" s="136"/>
      <c r="L748" s="136"/>
      <c r="M748" s="136"/>
      <c r="N748" s="136"/>
      <c r="AJ748" s="137"/>
      <c r="AK748" s="137"/>
      <c r="AL748" s="131"/>
      <c r="AM748" s="131"/>
      <c r="AN748" s="131"/>
    </row>
    <row r="749" spans="1:40" s="90" customFormat="1" x14ac:dyDescent="0.25">
      <c r="A749" s="136"/>
      <c r="B749" s="136"/>
      <c r="C749" s="136"/>
      <c r="D749" s="136"/>
      <c r="E749" s="136"/>
      <c r="F749" s="136"/>
      <c r="G749" s="136"/>
      <c r="H749" s="136"/>
      <c r="I749" s="136"/>
      <c r="J749" s="136"/>
      <c r="K749" s="136"/>
      <c r="L749" s="136"/>
      <c r="M749" s="136"/>
      <c r="N749" s="136"/>
      <c r="AJ749" s="137"/>
      <c r="AK749" s="137"/>
      <c r="AL749" s="131"/>
      <c r="AM749" s="131"/>
      <c r="AN749" s="131"/>
    </row>
    <row r="750" spans="1:40" s="90" customFormat="1" x14ac:dyDescent="0.25">
      <c r="A750" s="136"/>
      <c r="B750" s="136"/>
      <c r="C750" s="136"/>
      <c r="D750" s="136"/>
      <c r="E750" s="136"/>
      <c r="F750" s="136"/>
      <c r="G750" s="136"/>
      <c r="H750" s="136"/>
      <c r="I750" s="136"/>
      <c r="J750" s="136"/>
      <c r="K750" s="136"/>
      <c r="L750" s="136"/>
      <c r="M750" s="136"/>
      <c r="N750" s="136"/>
      <c r="AJ750" s="137"/>
      <c r="AK750" s="137"/>
      <c r="AL750" s="131"/>
      <c r="AM750" s="131"/>
      <c r="AN750" s="131"/>
    </row>
    <row r="751" spans="1:40" s="90" customFormat="1" x14ac:dyDescent="0.25">
      <c r="A751" s="136"/>
      <c r="B751" s="136"/>
      <c r="C751" s="136"/>
      <c r="D751" s="136"/>
      <c r="E751" s="136"/>
      <c r="F751" s="136"/>
      <c r="G751" s="136"/>
      <c r="H751" s="136"/>
      <c r="I751" s="136"/>
      <c r="J751" s="136"/>
      <c r="K751" s="136"/>
      <c r="L751" s="136"/>
      <c r="M751" s="136"/>
      <c r="N751" s="136"/>
      <c r="AJ751" s="137"/>
      <c r="AK751" s="137"/>
      <c r="AL751" s="131"/>
      <c r="AM751" s="131"/>
      <c r="AN751" s="131"/>
    </row>
    <row r="752" spans="1:40" s="90" customFormat="1" x14ac:dyDescent="0.25">
      <c r="A752" s="136"/>
      <c r="B752" s="136"/>
      <c r="C752" s="136"/>
      <c r="D752" s="136"/>
      <c r="E752" s="136"/>
      <c r="F752" s="136"/>
      <c r="G752" s="136"/>
      <c r="H752" s="136"/>
      <c r="I752" s="136"/>
      <c r="J752" s="136"/>
      <c r="K752" s="136"/>
      <c r="L752" s="136"/>
      <c r="M752" s="136"/>
      <c r="N752" s="136"/>
      <c r="AJ752" s="137"/>
      <c r="AK752" s="137"/>
      <c r="AL752" s="131"/>
      <c r="AM752" s="131"/>
      <c r="AN752" s="131"/>
    </row>
    <row r="753" spans="1:40" s="90" customFormat="1" x14ac:dyDescent="0.25">
      <c r="A753" s="136"/>
      <c r="B753" s="136"/>
      <c r="C753" s="136"/>
      <c r="D753" s="136"/>
      <c r="E753" s="136"/>
      <c r="F753" s="136"/>
      <c r="G753" s="136"/>
      <c r="H753" s="136"/>
      <c r="I753" s="136"/>
      <c r="J753" s="136"/>
      <c r="K753" s="136"/>
      <c r="L753" s="136"/>
      <c r="M753" s="136"/>
      <c r="N753" s="136"/>
      <c r="AJ753" s="137"/>
      <c r="AK753" s="137"/>
      <c r="AL753" s="131"/>
      <c r="AM753" s="131"/>
      <c r="AN753" s="131"/>
    </row>
    <row r="754" spans="1:40" s="90" customFormat="1" x14ac:dyDescent="0.25">
      <c r="A754" s="136"/>
      <c r="B754" s="136"/>
      <c r="C754" s="136"/>
      <c r="D754" s="136"/>
      <c r="E754" s="136"/>
      <c r="F754" s="136"/>
      <c r="G754" s="136"/>
      <c r="H754" s="136"/>
      <c r="I754" s="136"/>
      <c r="J754" s="136"/>
      <c r="K754" s="136"/>
      <c r="L754" s="136"/>
      <c r="M754" s="136"/>
      <c r="N754" s="136"/>
      <c r="AJ754" s="137"/>
      <c r="AK754" s="137"/>
      <c r="AL754" s="131"/>
      <c r="AM754" s="131"/>
      <c r="AN754" s="131"/>
    </row>
    <row r="755" spans="1:40" s="90" customFormat="1" x14ac:dyDescent="0.25">
      <c r="A755" s="136"/>
      <c r="B755" s="136"/>
      <c r="C755" s="136"/>
      <c r="D755" s="136"/>
      <c r="E755" s="136"/>
      <c r="F755" s="136"/>
      <c r="G755" s="136"/>
      <c r="H755" s="136"/>
      <c r="I755" s="136"/>
      <c r="J755" s="136"/>
      <c r="K755" s="136"/>
      <c r="L755" s="136"/>
      <c r="M755" s="136"/>
      <c r="N755" s="136"/>
      <c r="AJ755" s="137"/>
      <c r="AK755" s="137"/>
      <c r="AL755" s="131"/>
      <c r="AM755" s="131"/>
      <c r="AN755" s="131"/>
    </row>
    <row r="756" spans="1:40" s="90" customFormat="1" x14ac:dyDescent="0.25">
      <c r="A756" s="136"/>
      <c r="B756" s="136"/>
      <c r="C756" s="136"/>
      <c r="D756" s="136"/>
      <c r="E756" s="136"/>
      <c r="F756" s="136"/>
      <c r="G756" s="136"/>
      <c r="H756" s="136"/>
      <c r="I756" s="136"/>
      <c r="J756" s="136"/>
      <c r="K756" s="136"/>
      <c r="L756" s="136"/>
      <c r="M756" s="136"/>
      <c r="N756" s="136"/>
      <c r="AJ756" s="137"/>
      <c r="AK756" s="137"/>
      <c r="AL756" s="131"/>
      <c r="AM756" s="131"/>
      <c r="AN756" s="131"/>
    </row>
    <row r="757" spans="1:40" s="90" customFormat="1" x14ac:dyDescent="0.25">
      <c r="A757" s="136"/>
      <c r="B757" s="136"/>
      <c r="C757" s="136"/>
      <c r="D757" s="136"/>
      <c r="E757" s="136"/>
      <c r="F757" s="136"/>
      <c r="G757" s="136"/>
      <c r="H757" s="136"/>
      <c r="I757" s="136"/>
      <c r="J757" s="136"/>
      <c r="K757" s="136"/>
      <c r="L757" s="136"/>
      <c r="M757" s="136"/>
      <c r="N757" s="136"/>
      <c r="AJ757" s="137"/>
      <c r="AK757" s="137"/>
      <c r="AL757" s="131"/>
      <c r="AM757" s="131"/>
      <c r="AN757" s="131"/>
    </row>
    <row r="758" spans="1:40" s="90" customFormat="1" x14ac:dyDescent="0.25">
      <c r="A758" s="136"/>
      <c r="B758" s="136"/>
      <c r="C758" s="136"/>
      <c r="D758" s="136"/>
      <c r="E758" s="136"/>
      <c r="F758" s="136"/>
      <c r="G758" s="136"/>
      <c r="H758" s="136"/>
      <c r="I758" s="136"/>
      <c r="J758" s="136"/>
      <c r="K758" s="136"/>
      <c r="L758" s="136"/>
      <c r="M758" s="136"/>
      <c r="N758" s="136"/>
      <c r="AJ758" s="137"/>
      <c r="AK758" s="137"/>
      <c r="AL758" s="131"/>
      <c r="AM758" s="131"/>
      <c r="AN758" s="131"/>
    </row>
    <row r="759" spans="1:40" s="90" customFormat="1" x14ac:dyDescent="0.25">
      <c r="A759" s="136"/>
      <c r="B759" s="136"/>
      <c r="C759" s="136"/>
      <c r="D759" s="136"/>
      <c r="E759" s="136"/>
      <c r="F759" s="136"/>
      <c r="G759" s="136"/>
      <c r="H759" s="136"/>
      <c r="I759" s="136"/>
      <c r="J759" s="136"/>
      <c r="K759" s="136"/>
      <c r="L759" s="136"/>
      <c r="M759" s="136"/>
      <c r="N759" s="136"/>
      <c r="AJ759" s="137"/>
      <c r="AK759" s="137"/>
      <c r="AL759" s="131"/>
      <c r="AM759" s="131"/>
      <c r="AN759" s="131"/>
    </row>
    <row r="760" spans="1:40" s="90" customFormat="1" x14ac:dyDescent="0.25">
      <c r="A760" s="136"/>
      <c r="B760" s="136"/>
      <c r="C760" s="136"/>
      <c r="D760" s="136"/>
      <c r="E760" s="136"/>
      <c r="F760" s="136"/>
      <c r="G760" s="136"/>
      <c r="H760" s="136"/>
      <c r="I760" s="136"/>
      <c r="J760" s="136"/>
      <c r="K760" s="136"/>
      <c r="L760" s="136"/>
      <c r="M760" s="136"/>
      <c r="N760" s="136"/>
      <c r="AJ760" s="137"/>
      <c r="AK760" s="137"/>
      <c r="AL760" s="131"/>
      <c r="AM760" s="131"/>
      <c r="AN760" s="131"/>
    </row>
    <row r="761" spans="1:40" s="90" customFormat="1" x14ac:dyDescent="0.25">
      <c r="A761" s="136"/>
      <c r="B761" s="136"/>
      <c r="C761" s="136"/>
      <c r="D761" s="136"/>
      <c r="E761" s="136"/>
      <c r="F761" s="136"/>
      <c r="G761" s="136"/>
      <c r="H761" s="136"/>
      <c r="I761" s="136"/>
      <c r="J761" s="136"/>
      <c r="K761" s="136"/>
      <c r="L761" s="136"/>
      <c r="M761" s="136"/>
      <c r="N761" s="136"/>
      <c r="AJ761" s="137"/>
      <c r="AK761" s="137"/>
      <c r="AL761" s="131"/>
      <c r="AM761" s="131"/>
      <c r="AN761" s="131"/>
    </row>
    <row r="762" spans="1:40" s="90" customFormat="1" x14ac:dyDescent="0.25">
      <c r="A762" s="136"/>
      <c r="B762" s="136"/>
      <c r="C762" s="136"/>
      <c r="D762" s="136"/>
      <c r="E762" s="136"/>
      <c r="F762" s="136"/>
      <c r="G762" s="136"/>
      <c r="H762" s="136"/>
      <c r="I762" s="136"/>
      <c r="J762" s="136"/>
      <c r="K762" s="136"/>
      <c r="L762" s="136"/>
      <c r="M762" s="136"/>
      <c r="N762" s="136"/>
      <c r="AJ762" s="137"/>
      <c r="AK762" s="137"/>
      <c r="AL762" s="131"/>
      <c r="AM762" s="131"/>
      <c r="AN762" s="131"/>
    </row>
    <row r="763" spans="1:40" s="90" customFormat="1" x14ac:dyDescent="0.25">
      <c r="A763" s="136"/>
      <c r="B763" s="136"/>
      <c r="C763" s="136"/>
      <c r="D763" s="136"/>
      <c r="E763" s="136"/>
      <c r="F763" s="136"/>
      <c r="G763" s="136"/>
      <c r="H763" s="136"/>
      <c r="I763" s="136"/>
      <c r="J763" s="136"/>
      <c r="K763" s="136"/>
      <c r="L763" s="136"/>
      <c r="M763" s="136"/>
      <c r="N763" s="136"/>
      <c r="AJ763" s="137"/>
      <c r="AK763" s="137"/>
      <c r="AL763" s="131"/>
      <c r="AM763" s="131"/>
      <c r="AN763" s="131"/>
    </row>
    <row r="764" spans="1:40" s="90" customFormat="1" x14ac:dyDescent="0.25">
      <c r="A764" s="136"/>
      <c r="B764" s="136"/>
      <c r="C764" s="136"/>
      <c r="D764" s="136"/>
      <c r="E764" s="136"/>
      <c r="F764" s="136"/>
      <c r="G764" s="136"/>
      <c r="H764" s="136"/>
      <c r="I764" s="136"/>
      <c r="J764" s="136"/>
      <c r="K764" s="136"/>
      <c r="L764" s="136"/>
      <c r="M764" s="136"/>
      <c r="N764" s="136"/>
      <c r="AJ764" s="137"/>
      <c r="AK764" s="137"/>
      <c r="AL764" s="131"/>
      <c r="AM764" s="131"/>
      <c r="AN764" s="131"/>
    </row>
    <row r="765" spans="1:40" s="90" customFormat="1" x14ac:dyDescent="0.25">
      <c r="A765" s="136"/>
      <c r="B765" s="136"/>
      <c r="C765" s="136"/>
      <c r="D765" s="136"/>
      <c r="E765" s="136"/>
      <c r="F765" s="136"/>
      <c r="G765" s="136"/>
      <c r="H765" s="136"/>
      <c r="I765" s="136"/>
      <c r="J765" s="136"/>
      <c r="K765" s="136"/>
      <c r="L765" s="136"/>
      <c r="M765" s="136"/>
      <c r="N765" s="136"/>
      <c r="AJ765" s="137"/>
      <c r="AK765" s="137"/>
      <c r="AL765" s="131"/>
      <c r="AM765" s="131"/>
      <c r="AN765" s="131"/>
    </row>
    <row r="766" spans="1:40" s="90" customFormat="1" x14ac:dyDescent="0.25">
      <c r="A766" s="136"/>
      <c r="B766" s="136"/>
      <c r="C766" s="136"/>
      <c r="D766" s="136"/>
      <c r="E766" s="136"/>
      <c r="F766" s="136"/>
      <c r="G766" s="136"/>
      <c r="H766" s="136"/>
      <c r="I766" s="136"/>
      <c r="J766" s="136"/>
      <c r="K766" s="136"/>
      <c r="L766" s="136"/>
      <c r="M766" s="136"/>
      <c r="N766" s="136"/>
      <c r="AJ766" s="137"/>
      <c r="AK766" s="137"/>
      <c r="AL766" s="131"/>
      <c r="AM766" s="131"/>
      <c r="AN766" s="131"/>
    </row>
    <row r="767" spans="1:40" s="90" customFormat="1" x14ac:dyDescent="0.25">
      <c r="A767" s="136"/>
      <c r="B767" s="136"/>
      <c r="C767" s="136"/>
      <c r="D767" s="136"/>
      <c r="E767" s="136"/>
      <c r="F767" s="136"/>
      <c r="G767" s="136"/>
      <c r="H767" s="136"/>
      <c r="I767" s="136"/>
      <c r="J767" s="136"/>
      <c r="K767" s="136"/>
      <c r="L767" s="136"/>
      <c r="M767" s="136"/>
      <c r="N767" s="136"/>
      <c r="AJ767" s="137"/>
      <c r="AK767" s="137"/>
      <c r="AL767" s="131"/>
      <c r="AM767" s="131"/>
      <c r="AN767" s="131"/>
    </row>
    <row r="768" spans="1:40" s="90" customFormat="1" x14ac:dyDescent="0.25">
      <c r="A768" s="136"/>
      <c r="B768" s="136"/>
      <c r="C768" s="136"/>
      <c r="D768" s="136"/>
      <c r="E768" s="136"/>
      <c r="F768" s="136"/>
      <c r="G768" s="136"/>
      <c r="H768" s="136"/>
      <c r="I768" s="136"/>
      <c r="J768" s="136"/>
      <c r="K768" s="136"/>
      <c r="L768" s="136"/>
      <c r="M768" s="136"/>
      <c r="N768" s="136"/>
      <c r="AJ768" s="137"/>
      <c r="AK768" s="137"/>
      <c r="AL768" s="131"/>
      <c r="AM768" s="131"/>
      <c r="AN768" s="131"/>
    </row>
    <row r="769" spans="1:40" s="90" customFormat="1" x14ac:dyDescent="0.25">
      <c r="A769" s="136"/>
      <c r="B769" s="136"/>
      <c r="C769" s="136"/>
      <c r="D769" s="136"/>
      <c r="E769" s="136"/>
      <c r="F769" s="136"/>
      <c r="G769" s="136"/>
      <c r="H769" s="136"/>
      <c r="I769" s="136"/>
      <c r="J769" s="136"/>
      <c r="K769" s="136"/>
      <c r="L769" s="136"/>
      <c r="M769" s="136"/>
      <c r="N769" s="136"/>
      <c r="AJ769" s="137"/>
      <c r="AK769" s="137"/>
      <c r="AL769" s="131"/>
      <c r="AM769" s="131"/>
      <c r="AN769" s="131"/>
    </row>
    <row r="770" spans="1:40" s="90" customFormat="1" x14ac:dyDescent="0.25">
      <c r="A770" s="136"/>
      <c r="B770" s="136"/>
      <c r="C770" s="136"/>
      <c r="D770" s="136"/>
      <c r="E770" s="136"/>
      <c r="F770" s="136"/>
      <c r="G770" s="136"/>
      <c r="H770" s="136"/>
      <c r="I770" s="136"/>
      <c r="J770" s="136"/>
      <c r="K770" s="136"/>
      <c r="L770" s="136"/>
      <c r="M770" s="136"/>
      <c r="N770" s="136"/>
      <c r="AJ770" s="137"/>
      <c r="AK770" s="137"/>
      <c r="AL770" s="131"/>
      <c r="AM770" s="131"/>
      <c r="AN770" s="131"/>
    </row>
    <row r="771" spans="1:40" s="90" customFormat="1" x14ac:dyDescent="0.25">
      <c r="A771" s="136"/>
      <c r="B771" s="136"/>
      <c r="C771" s="136"/>
      <c r="D771" s="136"/>
      <c r="E771" s="136"/>
      <c r="F771" s="136"/>
      <c r="G771" s="136"/>
      <c r="H771" s="136"/>
      <c r="I771" s="136"/>
      <c r="J771" s="136"/>
      <c r="K771" s="136"/>
      <c r="L771" s="136"/>
      <c r="M771" s="136"/>
      <c r="N771" s="136"/>
      <c r="AJ771" s="137"/>
      <c r="AK771" s="137"/>
      <c r="AL771" s="131"/>
      <c r="AM771" s="131"/>
      <c r="AN771" s="131"/>
    </row>
    <row r="772" spans="1:40" s="90" customFormat="1" x14ac:dyDescent="0.25">
      <c r="A772" s="136"/>
      <c r="B772" s="136"/>
      <c r="C772" s="136"/>
      <c r="D772" s="136"/>
      <c r="E772" s="136"/>
      <c r="F772" s="136"/>
      <c r="G772" s="136"/>
      <c r="H772" s="136"/>
      <c r="I772" s="136"/>
      <c r="J772" s="136"/>
      <c r="K772" s="136"/>
      <c r="L772" s="136"/>
      <c r="M772" s="136"/>
      <c r="N772" s="136"/>
      <c r="AJ772" s="137"/>
      <c r="AK772" s="137"/>
      <c r="AL772" s="131"/>
      <c r="AM772" s="131"/>
      <c r="AN772" s="131"/>
    </row>
    <row r="773" spans="1:40" s="90" customFormat="1" x14ac:dyDescent="0.25">
      <c r="A773" s="136"/>
      <c r="B773" s="136"/>
      <c r="C773" s="136"/>
      <c r="D773" s="136"/>
      <c r="E773" s="136"/>
      <c r="F773" s="136"/>
      <c r="G773" s="136"/>
      <c r="H773" s="136"/>
      <c r="I773" s="136"/>
      <c r="J773" s="136"/>
      <c r="K773" s="136"/>
      <c r="L773" s="136"/>
      <c r="M773" s="136"/>
      <c r="N773" s="136"/>
      <c r="AJ773" s="137"/>
      <c r="AK773" s="137"/>
      <c r="AL773" s="131"/>
      <c r="AM773" s="131"/>
      <c r="AN773" s="131"/>
    </row>
    <row r="774" spans="1:40" s="90" customFormat="1" x14ac:dyDescent="0.25">
      <c r="A774" s="136"/>
      <c r="B774" s="136"/>
      <c r="C774" s="136"/>
      <c r="D774" s="136"/>
      <c r="E774" s="136"/>
      <c r="F774" s="136"/>
      <c r="G774" s="136"/>
      <c r="H774" s="136"/>
      <c r="I774" s="136"/>
      <c r="J774" s="136"/>
      <c r="K774" s="136"/>
      <c r="L774" s="136"/>
      <c r="M774" s="136"/>
      <c r="N774" s="136"/>
      <c r="AJ774" s="137"/>
      <c r="AK774" s="137"/>
      <c r="AL774" s="131"/>
      <c r="AM774" s="131"/>
      <c r="AN774" s="131"/>
    </row>
    <row r="775" spans="1:40" s="90" customFormat="1" x14ac:dyDescent="0.25">
      <c r="A775" s="136"/>
      <c r="B775" s="136"/>
      <c r="C775" s="136"/>
      <c r="D775" s="136"/>
      <c r="E775" s="136"/>
      <c r="F775" s="136"/>
      <c r="G775" s="136"/>
      <c r="H775" s="136"/>
      <c r="I775" s="136"/>
      <c r="J775" s="136"/>
      <c r="K775" s="136"/>
      <c r="L775" s="136"/>
      <c r="M775" s="136"/>
      <c r="N775" s="136"/>
      <c r="AJ775" s="137"/>
      <c r="AK775" s="137"/>
      <c r="AL775" s="131"/>
      <c r="AM775" s="131"/>
      <c r="AN775" s="131"/>
    </row>
    <row r="776" spans="1:40" s="90" customFormat="1" x14ac:dyDescent="0.25">
      <c r="A776" s="136"/>
      <c r="B776" s="136"/>
      <c r="C776" s="136"/>
      <c r="D776" s="136"/>
      <c r="E776" s="136"/>
      <c r="F776" s="136"/>
      <c r="G776" s="136"/>
      <c r="H776" s="136"/>
      <c r="I776" s="136"/>
      <c r="J776" s="136"/>
      <c r="K776" s="136"/>
      <c r="L776" s="136"/>
      <c r="M776" s="136"/>
      <c r="N776" s="136"/>
      <c r="AJ776" s="137"/>
      <c r="AK776" s="137"/>
      <c r="AL776" s="131"/>
      <c r="AM776" s="131"/>
      <c r="AN776" s="131"/>
    </row>
    <row r="777" spans="1:40" s="90" customFormat="1" x14ac:dyDescent="0.25">
      <c r="A777" s="136"/>
      <c r="B777" s="136"/>
      <c r="C777" s="136"/>
      <c r="D777" s="136"/>
      <c r="E777" s="136"/>
      <c r="F777" s="136"/>
      <c r="G777" s="136"/>
      <c r="H777" s="136"/>
      <c r="I777" s="136"/>
      <c r="J777" s="136"/>
      <c r="K777" s="136"/>
      <c r="L777" s="136"/>
      <c r="M777" s="136"/>
      <c r="N777" s="136"/>
      <c r="AJ777" s="137"/>
      <c r="AK777" s="137"/>
      <c r="AL777" s="131"/>
      <c r="AM777" s="131"/>
      <c r="AN777" s="131"/>
    </row>
    <row r="778" spans="1:40" s="90" customFormat="1" x14ac:dyDescent="0.25">
      <c r="A778" s="136"/>
      <c r="B778" s="136"/>
      <c r="C778" s="136"/>
      <c r="D778" s="136"/>
      <c r="E778" s="136"/>
      <c r="F778" s="136"/>
      <c r="G778" s="136"/>
      <c r="H778" s="136"/>
      <c r="I778" s="136"/>
      <c r="J778" s="136"/>
      <c r="K778" s="136"/>
      <c r="L778" s="136"/>
      <c r="M778" s="136"/>
      <c r="N778" s="136"/>
      <c r="AJ778" s="137"/>
      <c r="AK778" s="137"/>
      <c r="AL778" s="131"/>
      <c r="AM778" s="131"/>
      <c r="AN778" s="131"/>
    </row>
    <row r="779" spans="1:40" s="90" customFormat="1" x14ac:dyDescent="0.25">
      <c r="A779" s="136"/>
      <c r="B779" s="136"/>
      <c r="C779" s="136"/>
      <c r="D779" s="136"/>
      <c r="E779" s="136"/>
      <c r="F779" s="136"/>
      <c r="G779" s="136"/>
      <c r="H779" s="136"/>
      <c r="I779" s="136"/>
      <c r="J779" s="136"/>
      <c r="K779" s="136"/>
      <c r="L779" s="136"/>
      <c r="M779" s="136"/>
      <c r="N779" s="136"/>
      <c r="AJ779" s="137"/>
      <c r="AK779" s="137"/>
      <c r="AL779" s="131"/>
      <c r="AM779" s="131"/>
      <c r="AN779" s="131"/>
    </row>
    <row r="780" spans="1:40" s="90" customFormat="1" x14ac:dyDescent="0.25">
      <c r="A780" s="136"/>
      <c r="B780" s="136"/>
      <c r="C780" s="136"/>
      <c r="D780" s="136"/>
      <c r="E780" s="136"/>
      <c r="F780" s="136"/>
      <c r="G780" s="136"/>
      <c r="H780" s="136"/>
      <c r="I780" s="136"/>
      <c r="J780" s="136"/>
      <c r="K780" s="136"/>
      <c r="L780" s="136"/>
      <c r="M780" s="136"/>
      <c r="N780" s="136"/>
      <c r="AJ780" s="137"/>
      <c r="AK780" s="137"/>
      <c r="AL780" s="131"/>
      <c r="AM780" s="131"/>
      <c r="AN780" s="131"/>
    </row>
    <row r="781" spans="1:40" s="90" customFormat="1" x14ac:dyDescent="0.25">
      <c r="A781" s="136"/>
      <c r="B781" s="136"/>
      <c r="C781" s="136"/>
      <c r="D781" s="136"/>
      <c r="E781" s="136"/>
      <c r="F781" s="136"/>
      <c r="G781" s="136"/>
      <c r="H781" s="136"/>
      <c r="I781" s="136"/>
      <c r="J781" s="136"/>
      <c r="K781" s="136"/>
      <c r="L781" s="136"/>
      <c r="M781" s="136"/>
      <c r="N781" s="136"/>
      <c r="AJ781" s="137"/>
      <c r="AK781" s="137"/>
      <c r="AL781" s="131"/>
      <c r="AM781" s="131"/>
      <c r="AN781" s="131"/>
    </row>
    <row r="782" spans="1:40" s="90" customFormat="1" x14ac:dyDescent="0.25">
      <c r="A782" s="136"/>
      <c r="B782" s="136"/>
      <c r="C782" s="136"/>
      <c r="D782" s="136"/>
      <c r="E782" s="136"/>
      <c r="F782" s="136"/>
      <c r="G782" s="136"/>
      <c r="H782" s="136"/>
      <c r="I782" s="136"/>
      <c r="J782" s="136"/>
      <c r="K782" s="136"/>
      <c r="L782" s="136"/>
      <c r="M782" s="136"/>
      <c r="N782" s="136"/>
      <c r="AJ782" s="137"/>
      <c r="AK782" s="137"/>
      <c r="AL782" s="131"/>
      <c r="AM782" s="131"/>
      <c r="AN782" s="131"/>
    </row>
    <row r="783" spans="1:40" s="90" customFormat="1" x14ac:dyDescent="0.25">
      <c r="A783" s="136"/>
      <c r="B783" s="136"/>
      <c r="C783" s="136"/>
      <c r="D783" s="136"/>
      <c r="E783" s="136"/>
      <c r="F783" s="136"/>
      <c r="G783" s="136"/>
      <c r="H783" s="136"/>
      <c r="I783" s="136"/>
      <c r="J783" s="136"/>
      <c r="K783" s="136"/>
      <c r="L783" s="136"/>
      <c r="M783" s="136"/>
      <c r="N783" s="136"/>
      <c r="AJ783" s="137"/>
      <c r="AK783" s="137"/>
      <c r="AL783" s="131"/>
      <c r="AM783" s="131"/>
      <c r="AN783" s="131"/>
    </row>
    <row r="784" spans="1:40" s="90" customFormat="1" x14ac:dyDescent="0.25">
      <c r="A784" s="136"/>
      <c r="B784" s="136"/>
      <c r="C784" s="136"/>
      <c r="D784" s="136"/>
      <c r="E784" s="136"/>
      <c r="F784" s="136"/>
      <c r="G784" s="136"/>
      <c r="H784" s="136"/>
      <c r="I784" s="136"/>
      <c r="J784" s="136"/>
      <c r="K784" s="136"/>
      <c r="L784" s="136"/>
      <c r="M784" s="136"/>
      <c r="N784" s="136"/>
      <c r="AJ784" s="137"/>
      <c r="AK784" s="137"/>
      <c r="AL784" s="131"/>
      <c r="AM784" s="131"/>
      <c r="AN784" s="131"/>
    </row>
    <row r="785" spans="1:40" s="90" customFormat="1" x14ac:dyDescent="0.25">
      <c r="A785" s="136"/>
      <c r="B785" s="136"/>
      <c r="C785" s="136"/>
      <c r="D785" s="136"/>
      <c r="E785" s="136"/>
      <c r="F785" s="136"/>
      <c r="G785" s="136"/>
      <c r="H785" s="136"/>
      <c r="I785" s="136"/>
      <c r="J785" s="136"/>
      <c r="K785" s="136"/>
      <c r="L785" s="136"/>
      <c r="M785" s="136"/>
      <c r="N785" s="136"/>
      <c r="AJ785" s="137"/>
      <c r="AK785" s="137"/>
      <c r="AL785" s="131"/>
      <c r="AM785" s="131"/>
      <c r="AN785" s="131"/>
    </row>
    <row r="786" spans="1:40" s="90" customFormat="1" x14ac:dyDescent="0.25">
      <c r="A786" s="136"/>
      <c r="B786" s="136"/>
      <c r="C786" s="136"/>
      <c r="D786" s="136"/>
      <c r="E786" s="136"/>
      <c r="F786" s="136"/>
      <c r="G786" s="136"/>
      <c r="H786" s="136"/>
      <c r="I786" s="136"/>
      <c r="J786" s="136"/>
      <c r="K786" s="136"/>
      <c r="L786" s="136"/>
      <c r="M786" s="136"/>
      <c r="N786" s="136"/>
      <c r="AJ786" s="137"/>
      <c r="AK786" s="137"/>
      <c r="AL786" s="131"/>
      <c r="AM786" s="131"/>
      <c r="AN786" s="131"/>
    </row>
    <row r="787" spans="1:40" s="90" customFormat="1" x14ac:dyDescent="0.25">
      <c r="A787" s="136"/>
      <c r="B787" s="136"/>
      <c r="C787" s="136"/>
      <c r="D787" s="136"/>
      <c r="E787" s="136"/>
      <c r="F787" s="136"/>
      <c r="G787" s="136"/>
      <c r="H787" s="136"/>
      <c r="I787" s="136"/>
      <c r="J787" s="136"/>
      <c r="K787" s="136"/>
      <c r="L787" s="136"/>
      <c r="M787" s="136"/>
      <c r="N787" s="136"/>
      <c r="AJ787" s="137"/>
      <c r="AK787" s="137"/>
      <c r="AL787" s="131"/>
      <c r="AM787" s="131"/>
      <c r="AN787" s="131"/>
    </row>
    <row r="788" spans="1:40" s="90" customFormat="1" x14ac:dyDescent="0.25">
      <c r="A788" s="136"/>
      <c r="B788" s="136"/>
      <c r="C788" s="136"/>
      <c r="D788" s="136"/>
      <c r="E788" s="136"/>
      <c r="F788" s="136"/>
      <c r="G788" s="136"/>
      <c r="H788" s="136"/>
      <c r="I788" s="136"/>
      <c r="J788" s="136"/>
      <c r="K788" s="136"/>
      <c r="L788" s="136"/>
      <c r="M788" s="136"/>
      <c r="N788" s="136"/>
      <c r="AJ788" s="137"/>
      <c r="AK788" s="137"/>
      <c r="AL788" s="131"/>
      <c r="AM788" s="131"/>
      <c r="AN788" s="131"/>
    </row>
    <row r="789" spans="1:40" s="90" customFormat="1" x14ac:dyDescent="0.25">
      <c r="A789" s="136"/>
      <c r="B789" s="136"/>
      <c r="C789" s="136"/>
      <c r="D789" s="136"/>
      <c r="E789" s="136"/>
      <c r="F789" s="136"/>
      <c r="G789" s="136"/>
      <c r="H789" s="136"/>
      <c r="I789" s="136"/>
      <c r="J789" s="136"/>
      <c r="K789" s="136"/>
      <c r="L789" s="136"/>
      <c r="M789" s="136"/>
      <c r="N789" s="136"/>
      <c r="AJ789" s="137"/>
      <c r="AK789" s="137"/>
      <c r="AL789" s="131"/>
      <c r="AM789" s="131"/>
      <c r="AN789" s="131"/>
    </row>
    <row r="790" spans="1:40" s="90" customFormat="1" x14ac:dyDescent="0.25">
      <c r="A790" s="136"/>
      <c r="B790" s="136"/>
      <c r="C790" s="136"/>
      <c r="D790" s="136"/>
      <c r="E790" s="136"/>
      <c r="F790" s="136"/>
      <c r="G790" s="136"/>
      <c r="H790" s="136"/>
      <c r="I790" s="136"/>
      <c r="J790" s="136"/>
      <c r="K790" s="136"/>
      <c r="L790" s="136"/>
      <c r="M790" s="136"/>
      <c r="N790" s="136"/>
      <c r="AJ790" s="137"/>
      <c r="AK790" s="137"/>
      <c r="AL790" s="131"/>
      <c r="AM790" s="131"/>
      <c r="AN790" s="131"/>
    </row>
    <row r="791" spans="1:40" s="90" customFormat="1" x14ac:dyDescent="0.25">
      <c r="A791" s="136"/>
      <c r="B791" s="136"/>
      <c r="C791" s="136"/>
      <c r="D791" s="136"/>
      <c r="E791" s="136"/>
      <c r="F791" s="136"/>
      <c r="G791" s="136"/>
      <c r="H791" s="136"/>
      <c r="I791" s="136"/>
      <c r="J791" s="136"/>
      <c r="K791" s="136"/>
      <c r="L791" s="136"/>
      <c r="M791" s="136"/>
      <c r="N791" s="136"/>
      <c r="AJ791" s="137"/>
      <c r="AK791" s="137"/>
      <c r="AL791" s="131"/>
      <c r="AM791" s="131"/>
      <c r="AN791" s="131"/>
    </row>
    <row r="792" spans="1:40" s="90" customFormat="1" x14ac:dyDescent="0.25">
      <c r="A792" s="136"/>
      <c r="B792" s="136"/>
      <c r="C792" s="136"/>
      <c r="D792" s="136"/>
      <c r="E792" s="136"/>
      <c r="F792" s="136"/>
      <c r="G792" s="136"/>
      <c r="H792" s="136"/>
      <c r="I792" s="136"/>
      <c r="J792" s="136"/>
      <c r="K792" s="136"/>
      <c r="L792" s="136"/>
      <c r="M792" s="136"/>
      <c r="N792" s="136"/>
      <c r="AJ792" s="137"/>
      <c r="AK792" s="137"/>
      <c r="AL792" s="131"/>
      <c r="AM792" s="131"/>
      <c r="AN792" s="131"/>
    </row>
    <row r="793" spans="1:40" s="90" customFormat="1" x14ac:dyDescent="0.25">
      <c r="A793" s="136"/>
      <c r="B793" s="136"/>
      <c r="C793" s="136"/>
      <c r="D793" s="136"/>
      <c r="E793" s="136"/>
      <c r="F793" s="136"/>
      <c r="G793" s="136"/>
      <c r="H793" s="136"/>
      <c r="I793" s="136"/>
      <c r="J793" s="136"/>
      <c r="K793" s="136"/>
      <c r="L793" s="136"/>
      <c r="M793" s="136"/>
      <c r="N793" s="136"/>
      <c r="AJ793" s="137"/>
      <c r="AK793" s="137"/>
      <c r="AL793" s="131"/>
      <c r="AM793" s="131"/>
      <c r="AN793" s="131"/>
    </row>
    <row r="794" spans="1:40" s="90" customFormat="1" x14ac:dyDescent="0.25">
      <c r="A794" s="136"/>
      <c r="B794" s="136"/>
      <c r="C794" s="136"/>
      <c r="D794" s="136"/>
      <c r="E794" s="136"/>
      <c r="F794" s="136"/>
      <c r="G794" s="136"/>
      <c r="H794" s="136"/>
      <c r="I794" s="136"/>
      <c r="J794" s="136"/>
      <c r="K794" s="136"/>
      <c r="L794" s="136"/>
      <c r="M794" s="136"/>
      <c r="N794" s="136"/>
      <c r="AJ794" s="137"/>
      <c r="AK794" s="137"/>
      <c r="AL794" s="131"/>
      <c r="AM794" s="131"/>
      <c r="AN794" s="131"/>
    </row>
    <row r="795" spans="1:40" s="90" customFormat="1" x14ac:dyDescent="0.25">
      <c r="A795" s="136"/>
      <c r="B795" s="136"/>
      <c r="C795" s="136"/>
      <c r="D795" s="136"/>
      <c r="E795" s="136"/>
      <c r="F795" s="136"/>
      <c r="G795" s="136"/>
      <c r="H795" s="136"/>
      <c r="I795" s="136"/>
      <c r="J795" s="136"/>
      <c r="K795" s="136"/>
      <c r="L795" s="136"/>
      <c r="M795" s="136"/>
      <c r="N795" s="136"/>
      <c r="AJ795" s="137"/>
      <c r="AK795" s="137"/>
      <c r="AL795" s="131"/>
      <c r="AM795" s="131"/>
      <c r="AN795" s="131"/>
    </row>
    <row r="796" spans="1:40" s="90" customFormat="1" x14ac:dyDescent="0.25">
      <c r="A796" s="136"/>
      <c r="B796" s="136"/>
      <c r="C796" s="136"/>
      <c r="D796" s="136"/>
      <c r="E796" s="136"/>
      <c r="F796" s="136"/>
      <c r="G796" s="136"/>
      <c r="H796" s="136"/>
      <c r="I796" s="136"/>
      <c r="J796" s="136"/>
      <c r="K796" s="136"/>
      <c r="L796" s="136"/>
      <c r="M796" s="136"/>
      <c r="N796" s="136"/>
      <c r="AJ796" s="137"/>
      <c r="AK796" s="137"/>
      <c r="AL796" s="131"/>
      <c r="AM796" s="131"/>
      <c r="AN796" s="131"/>
    </row>
    <row r="797" spans="1:40" s="90" customFormat="1" x14ac:dyDescent="0.25">
      <c r="A797" s="136"/>
      <c r="B797" s="136"/>
      <c r="C797" s="136"/>
      <c r="D797" s="136"/>
      <c r="E797" s="136"/>
      <c r="F797" s="136"/>
      <c r="G797" s="136"/>
      <c r="H797" s="136"/>
      <c r="I797" s="136"/>
      <c r="J797" s="136"/>
      <c r="K797" s="136"/>
      <c r="L797" s="136"/>
      <c r="M797" s="136"/>
      <c r="N797" s="136"/>
      <c r="AJ797" s="137"/>
      <c r="AK797" s="137"/>
      <c r="AL797" s="131"/>
      <c r="AM797" s="131"/>
      <c r="AN797" s="131"/>
    </row>
    <row r="798" spans="1:40" s="90" customFormat="1" x14ac:dyDescent="0.25">
      <c r="A798" s="136"/>
      <c r="B798" s="136"/>
      <c r="C798" s="136"/>
      <c r="D798" s="136"/>
      <c r="E798" s="136"/>
      <c r="F798" s="136"/>
      <c r="G798" s="136"/>
      <c r="H798" s="136"/>
      <c r="I798" s="136"/>
      <c r="J798" s="136"/>
      <c r="K798" s="136"/>
      <c r="L798" s="136"/>
      <c r="M798" s="136"/>
      <c r="N798" s="136"/>
      <c r="AJ798" s="137"/>
      <c r="AK798" s="137"/>
      <c r="AL798" s="131"/>
      <c r="AM798" s="131"/>
      <c r="AN798" s="131"/>
    </row>
    <row r="799" spans="1:40" s="90" customFormat="1" x14ac:dyDescent="0.25">
      <c r="A799" s="136"/>
      <c r="B799" s="136"/>
      <c r="C799" s="136"/>
      <c r="D799" s="136"/>
      <c r="E799" s="136"/>
      <c r="F799" s="136"/>
      <c r="G799" s="136"/>
      <c r="H799" s="136"/>
      <c r="I799" s="136"/>
      <c r="J799" s="136"/>
      <c r="K799" s="136"/>
      <c r="L799" s="136"/>
      <c r="M799" s="136"/>
      <c r="N799" s="136"/>
      <c r="AJ799" s="137"/>
      <c r="AK799" s="137"/>
      <c r="AL799" s="131"/>
      <c r="AM799" s="131"/>
      <c r="AN799" s="131"/>
    </row>
    <row r="800" spans="1:40" s="90" customFormat="1" x14ac:dyDescent="0.25">
      <c r="A800" s="136"/>
      <c r="B800" s="136"/>
      <c r="C800" s="136"/>
      <c r="D800" s="136"/>
      <c r="E800" s="136"/>
      <c r="F800" s="136"/>
      <c r="G800" s="136"/>
      <c r="H800" s="136"/>
      <c r="I800" s="136"/>
      <c r="J800" s="136"/>
      <c r="K800" s="136"/>
      <c r="L800" s="136"/>
      <c r="M800" s="136"/>
      <c r="N800" s="136"/>
      <c r="AJ800" s="137"/>
      <c r="AK800" s="137"/>
      <c r="AL800" s="131"/>
      <c r="AM800" s="131"/>
      <c r="AN800" s="131"/>
    </row>
    <row r="801" spans="1:40" s="90" customFormat="1" x14ac:dyDescent="0.25">
      <c r="A801" s="136"/>
      <c r="B801" s="136"/>
      <c r="C801" s="136"/>
      <c r="D801" s="136"/>
      <c r="E801" s="136"/>
      <c r="F801" s="136"/>
      <c r="G801" s="136"/>
      <c r="H801" s="136"/>
      <c r="I801" s="136"/>
      <c r="J801" s="136"/>
      <c r="K801" s="136"/>
      <c r="L801" s="136"/>
      <c r="M801" s="136"/>
      <c r="N801" s="136"/>
      <c r="AJ801" s="137"/>
      <c r="AK801" s="137"/>
      <c r="AL801" s="131"/>
      <c r="AM801" s="131"/>
      <c r="AN801" s="131"/>
    </row>
    <row r="802" spans="1:40" s="90" customFormat="1" x14ac:dyDescent="0.25">
      <c r="A802" s="136"/>
      <c r="B802" s="136"/>
      <c r="C802" s="136"/>
      <c r="D802" s="136"/>
      <c r="E802" s="136"/>
      <c r="F802" s="136"/>
      <c r="G802" s="136"/>
      <c r="H802" s="136"/>
      <c r="I802" s="136"/>
      <c r="J802" s="136"/>
      <c r="K802" s="136"/>
      <c r="L802" s="136"/>
      <c r="M802" s="136"/>
      <c r="N802" s="136"/>
      <c r="AJ802" s="137"/>
      <c r="AK802" s="137"/>
      <c r="AL802" s="131"/>
      <c r="AM802" s="131"/>
      <c r="AN802" s="131"/>
    </row>
    <row r="803" spans="1:40" s="90" customFormat="1" x14ac:dyDescent="0.25">
      <c r="A803" s="136"/>
      <c r="B803" s="136"/>
      <c r="C803" s="136"/>
      <c r="D803" s="136"/>
      <c r="E803" s="136"/>
      <c r="F803" s="136"/>
      <c r="G803" s="136"/>
      <c r="H803" s="136"/>
      <c r="I803" s="136"/>
      <c r="J803" s="136"/>
      <c r="K803" s="136"/>
      <c r="L803" s="136"/>
      <c r="M803" s="136"/>
      <c r="N803" s="136"/>
      <c r="AJ803" s="137"/>
      <c r="AK803" s="137"/>
      <c r="AL803" s="131"/>
      <c r="AM803" s="131"/>
      <c r="AN803" s="131"/>
    </row>
    <row r="804" spans="1:40" s="90" customFormat="1" x14ac:dyDescent="0.25">
      <c r="A804" s="136"/>
      <c r="B804" s="136"/>
      <c r="C804" s="136"/>
      <c r="D804" s="136"/>
      <c r="E804" s="136"/>
      <c r="F804" s="136"/>
      <c r="G804" s="136"/>
      <c r="H804" s="136"/>
      <c r="I804" s="136"/>
      <c r="J804" s="136"/>
      <c r="K804" s="136"/>
      <c r="L804" s="136"/>
      <c r="M804" s="136"/>
      <c r="N804" s="136"/>
      <c r="AJ804" s="137"/>
      <c r="AK804" s="137"/>
      <c r="AL804" s="131"/>
      <c r="AM804" s="131"/>
      <c r="AN804" s="131"/>
    </row>
    <row r="805" spans="1:40" s="90" customFormat="1" x14ac:dyDescent="0.25">
      <c r="A805" s="136"/>
      <c r="B805" s="136"/>
      <c r="C805" s="136"/>
      <c r="D805" s="136"/>
      <c r="E805" s="136"/>
      <c r="F805" s="136"/>
      <c r="G805" s="136"/>
      <c r="H805" s="136"/>
      <c r="I805" s="136"/>
      <c r="J805" s="136"/>
      <c r="K805" s="136"/>
      <c r="L805" s="136"/>
      <c r="M805" s="136"/>
      <c r="N805" s="136"/>
      <c r="AJ805" s="137"/>
      <c r="AK805" s="137"/>
      <c r="AL805" s="131"/>
      <c r="AM805" s="131"/>
      <c r="AN805" s="131"/>
    </row>
    <row r="806" spans="1:40" s="90" customFormat="1" x14ac:dyDescent="0.25">
      <c r="A806" s="136"/>
      <c r="B806" s="136"/>
      <c r="C806" s="136"/>
      <c r="D806" s="136"/>
      <c r="E806" s="136"/>
      <c r="F806" s="136"/>
      <c r="G806" s="136"/>
      <c r="H806" s="136"/>
      <c r="I806" s="136"/>
      <c r="J806" s="136"/>
      <c r="K806" s="136"/>
      <c r="L806" s="136"/>
      <c r="M806" s="136"/>
      <c r="N806" s="136"/>
      <c r="AJ806" s="137"/>
      <c r="AK806" s="137"/>
      <c r="AL806" s="131"/>
      <c r="AM806" s="131"/>
      <c r="AN806" s="131"/>
    </row>
    <row r="807" spans="1:40" s="90" customFormat="1" x14ac:dyDescent="0.25">
      <c r="A807" s="136"/>
      <c r="B807" s="136"/>
      <c r="C807" s="136"/>
      <c r="D807" s="136"/>
      <c r="E807" s="136"/>
      <c r="F807" s="136"/>
      <c r="G807" s="136"/>
      <c r="H807" s="136"/>
      <c r="I807" s="136"/>
      <c r="J807" s="136"/>
      <c r="K807" s="136"/>
      <c r="L807" s="136"/>
      <c r="M807" s="136"/>
      <c r="N807" s="136"/>
      <c r="AJ807" s="137"/>
      <c r="AK807" s="137"/>
      <c r="AL807" s="131"/>
      <c r="AM807" s="131"/>
      <c r="AN807" s="131"/>
    </row>
    <row r="808" spans="1:40" s="90" customFormat="1" x14ac:dyDescent="0.25">
      <c r="A808" s="136"/>
      <c r="B808" s="136"/>
      <c r="C808" s="136"/>
      <c r="D808" s="136"/>
      <c r="E808" s="136"/>
      <c r="F808" s="136"/>
      <c r="G808" s="136"/>
      <c r="H808" s="136"/>
      <c r="I808" s="136"/>
      <c r="J808" s="136"/>
      <c r="K808" s="136"/>
      <c r="L808" s="136"/>
      <c r="M808" s="136"/>
      <c r="N808" s="136"/>
      <c r="AJ808" s="137"/>
      <c r="AK808" s="137"/>
      <c r="AL808" s="131"/>
      <c r="AM808" s="131"/>
      <c r="AN808" s="131"/>
    </row>
    <row r="809" spans="1:40" s="90" customFormat="1" x14ac:dyDescent="0.25">
      <c r="A809" s="136"/>
      <c r="B809" s="136"/>
      <c r="C809" s="136"/>
      <c r="D809" s="136"/>
      <c r="E809" s="136"/>
      <c r="F809" s="136"/>
      <c r="G809" s="136"/>
      <c r="H809" s="136"/>
      <c r="I809" s="136"/>
      <c r="J809" s="136"/>
      <c r="K809" s="136"/>
      <c r="L809" s="136"/>
      <c r="M809" s="136"/>
      <c r="N809" s="136"/>
      <c r="AJ809" s="137"/>
      <c r="AK809" s="137"/>
      <c r="AL809" s="131"/>
      <c r="AM809" s="131"/>
      <c r="AN809" s="131"/>
    </row>
    <row r="810" spans="1:40" s="90" customFormat="1" x14ac:dyDescent="0.25">
      <c r="A810" s="136"/>
      <c r="B810" s="136"/>
      <c r="C810" s="136"/>
      <c r="D810" s="136"/>
      <c r="E810" s="136"/>
      <c r="F810" s="136"/>
      <c r="G810" s="136"/>
      <c r="H810" s="136"/>
      <c r="I810" s="136"/>
      <c r="J810" s="136"/>
      <c r="K810" s="136"/>
      <c r="L810" s="136"/>
      <c r="M810" s="136"/>
      <c r="N810" s="136"/>
      <c r="AJ810" s="137"/>
      <c r="AK810" s="137"/>
      <c r="AL810" s="131"/>
      <c r="AM810" s="131"/>
      <c r="AN810" s="131"/>
    </row>
    <row r="811" spans="1:40" s="90" customFormat="1" x14ac:dyDescent="0.25">
      <c r="A811" s="136"/>
      <c r="B811" s="136"/>
      <c r="C811" s="136"/>
      <c r="D811" s="136"/>
      <c r="E811" s="136"/>
      <c r="F811" s="136"/>
      <c r="G811" s="136"/>
      <c r="H811" s="136"/>
      <c r="I811" s="136"/>
      <c r="J811" s="136"/>
      <c r="K811" s="136"/>
      <c r="L811" s="136"/>
      <c r="M811" s="136"/>
      <c r="N811" s="136"/>
      <c r="AJ811" s="137"/>
      <c r="AK811" s="137"/>
      <c r="AL811" s="131"/>
      <c r="AM811" s="131"/>
      <c r="AN811" s="131"/>
    </row>
    <row r="812" spans="1:40" s="90" customFormat="1" x14ac:dyDescent="0.25">
      <c r="A812" s="136"/>
      <c r="B812" s="136"/>
      <c r="C812" s="136"/>
      <c r="D812" s="136"/>
      <c r="E812" s="136"/>
      <c r="F812" s="136"/>
      <c r="G812" s="136"/>
      <c r="H812" s="136"/>
      <c r="I812" s="136"/>
      <c r="J812" s="136"/>
      <c r="K812" s="136"/>
      <c r="L812" s="136"/>
      <c r="M812" s="136"/>
      <c r="N812" s="136"/>
      <c r="AJ812" s="137"/>
      <c r="AK812" s="137"/>
      <c r="AL812" s="131"/>
      <c r="AM812" s="131"/>
      <c r="AN812" s="131"/>
    </row>
    <row r="813" spans="1:40" s="90" customFormat="1" x14ac:dyDescent="0.25">
      <c r="A813" s="136"/>
      <c r="B813" s="136"/>
      <c r="C813" s="136"/>
      <c r="D813" s="136"/>
      <c r="E813" s="136"/>
      <c r="F813" s="136"/>
      <c r="G813" s="136"/>
      <c r="H813" s="136"/>
      <c r="I813" s="136"/>
      <c r="J813" s="136"/>
      <c r="K813" s="136"/>
      <c r="L813" s="136"/>
      <c r="M813" s="136"/>
      <c r="N813" s="136"/>
      <c r="AJ813" s="137"/>
      <c r="AK813" s="137"/>
      <c r="AL813" s="131"/>
      <c r="AM813" s="131"/>
      <c r="AN813" s="131"/>
    </row>
    <row r="814" spans="1:40" s="90" customFormat="1" x14ac:dyDescent="0.25">
      <c r="A814" s="136"/>
      <c r="B814" s="136"/>
      <c r="C814" s="136"/>
      <c r="D814" s="136"/>
      <c r="E814" s="136"/>
      <c r="F814" s="136"/>
      <c r="G814" s="136"/>
      <c r="H814" s="136"/>
      <c r="I814" s="136"/>
      <c r="J814" s="136"/>
      <c r="K814" s="136"/>
      <c r="L814" s="136"/>
      <c r="M814" s="136"/>
      <c r="N814" s="136"/>
      <c r="AJ814" s="137"/>
      <c r="AK814" s="137"/>
      <c r="AL814" s="131"/>
      <c r="AM814" s="131"/>
      <c r="AN814" s="131"/>
    </row>
    <row r="815" spans="1:40" s="90" customFormat="1" x14ac:dyDescent="0.25">
      <c r="A815" s="136"/>
      <c r="B815" s="136"/>
      <c r="C815" s="136"/>
      <c r="D815" s="136"/>
      <c r="E815" s="136"/>
      <c r="F815" s="136"/>
      <c r="G815" s="136"/>
      <c r="H815" s="136"/>
      <c r="I815" s="136"/>
      <c r="J815" s="136"/>
      <c r="K815" s="136"/>
      <c r="L815" s="136"/>
      <c r="M815" s="136"/>
      <c r="N815" s="136"/>
      <c r="AJ815" s="137"/>
      <c r="AK815" s="137"/>
      <c r="AL815" s="131"/>
      <c r="AM815" s="131"/>
      <c r="AN815" s="131"/>
    </row>
    <row r="816" spans="1:40" s="90" customFormat="1" x14ac:dyDescent="0.25">
      <c r="A816" s="136"/>
      <c r="B816" s="136"/>
      <c r="C816" s="136"/>
      <c r="D816" s="136"/>
      <c r="E816" s="136"/>
      <c r="F816" s="136"/>
      <c r="G816" s="136"/>
      <c r="H816" s="136"/>
      <c r="I816" s="136"/>
      <c r="J816" s="136"/>
      <c r="K816" s="136"/>
      <c r="L816" s="136"/>
      <c r="M816" s="136"/>
      <c r="N816" s="136"/>
      <c r="AJ816" s="137"/>
      <c r="AK816" s="137"/>
      <c r="AL816" s="131"/>
      <c r="AM816" s="131"/>
      <c r="AN816" s="131"/>
    </row>
    <row r="817" spans="1:40" s="90" customFormat="1" x14ac:dyDescent="0.25">
      <c r="A817" s="136"/>
      <c r="B817" s="136"/>
      <c r="C817" s="136"/>
      <c r="D817" s="136"/>
      <c r="E817" s="136"/>
      <c r="F817" s="136"/>
      <c r="G817" s="136"/>
      <c r="H817" s="136"/>
      <c r="I817" s="136"/>
      <c r="J817" s="136"/>
      <c r="K817" s="136"/>
      <c r="L817" s="136"/>
      <c r="M817" s="136"/>
      <c r="N817" s="136"/>
      <c r="AJ817" s="137"/>
      <c r="AK817" s="137"/>
      <c r="AL817" s="131"/>
      <c r="AM817" s="131"/>
      <c r="AN817" s="131"/>
    </row>
    <row r="818" spans="1:40" s="90" customFormat="1" x14ac:dyDescent="0.25">
      <c r="A818" s="136"/>
      <c r="B818" s="136"/>
      <c r="C818" s="136"/>
      <c r="D818" s="136"/>
      <c r="E818" s="136"/>
      <c r="F818" s="136"/>
      <c r="G818" s="136"/>
      <c r="H818" s="136"/>
      <c r="I818" s="136"/>
      <c r="J818" s="136"/>
      <c r="K818" s="136"/>
      <c r="L818" s="136"/>
      <c r="M818" s="136"/>
      <c r="N818" s="136"/>
      <c r="AJ818" s="137"/>
      <c r="AK818" s="137"/>
      <c r="AL818" s="131"/>
      <c r="AM818" s="131"/>
      <c r="AN818" s="131"/>
    </row>
    <row r="819" spans="1:40" s="90" customFormat="1" x14ac:dyDescent="0.25">
      <c r="A819" s="136"/>
      <c r="B819" s="136"/>
      <c r="C819" s="136"/>
      <c r="D819" s="136"/>
      <c r="E819" s="136"/>
      <c r="F819" s="136"/>
      <c r="G819" s="136"/>
      <c r="H819" s="136"/>
      <c r="I819" s="136"/>
      <c r="J819" s="136"/>
      <c r="K819" s="136"/>
      <c r="L819" s="136"/>
      <c r="M819" s="136"/>
      <c r="N819" s="136"/>
      <c r="AJ819" s="137"/>
      <c r="AK819" s="137"/>
      <c r="AL819" s="131"/>
      <c r="AM819" s="131"/>
      <c r="AN819" s="131"/>
    </row>
    <row r="820" spans="1:40" s="90" customFormat="1" x14ac:dyDescent="0.25">
      <c r="A820" s="136"/>
      <c r="B820" s="136"/>
      <c r="C820" s="136"/>
      <c r="D820" s="136"/>
      <c r="E820" s="136"/>
      <c r="F820" s="136"/>
      <c r="G820" s="136"/>
      <c r="H820" s="136"/>
      <c r="I820" s="136"/>
      <c r="J820" s="136"/>
      <c r="K820" s="136"/>
      <c r="L820" s="136"/>
      <c r="M820" s="136"/>
      <c r="N820" s="136"/>
      <c r="AJ820" s="137"/>
      <c r="AK820" s="137"/>
      <c r="AL820" s="131"/>
      <c r="AM820" s="131"/>
      <c r="AN820" s="131"/>
    </row>
    <row r="821" spans="1:40" s="90" customFormat="1" x14ac:dyDescent="0.25">
      <c r="A821" s="136"/>
      <c r="B821" s="136"/>
      <c r="C821" s="136"/>
      <c r="D821" s="136"/>
      <c r="E821" s="136"/>
      <c r="F821" s="136"/>
      <c r="G821" s="136"/>
      <c r="H821" s="136"/>
      <c r="I821" s="136"/>
      <c r="J821" s="136"/>
      <c r="K821" s="136"/>
      <c r="L821" s="136"/>
      <c r="M821" s="136"/>
      <c r="N821" s="136"/>
      <c r="AJ821" s="137"/>
      <c r="AK821" s="137"/>
      <c r="AL821" s="131"/>
      <c r="AM821" s="131"/>
      <c r="AN821" s="131"/>
    </row>
    <row r="822" spans="1:40" s="90" customFormat="1" x14ac:dyDescent="0.25">
      <c r="A822" s="136"/>
      <c r="B822" s="136"/>
      <c r="C822" s="136"/>
      <c r="D822" s="136"/>
      <c r="E822" s="136"/>
      <c r="F822" s="136"/>
      <c r="G822" s="136"/>
      <c r="H822" s="136"/>
      <c r="I822" s="136"/>
      <c r="J822" s="136"/>
      <c r="K822" s="136"/>
      <c r="L822" s="136"/>
      <c r="M822" s="136"/>
      <c r="N822" s="136"/>
      <c r="AJ822" s="137"/>
      <c r="AK822" s="137"/>
      <c r="AL822" s="131"/>
      <c r="AM822" s="131"/>
      <c r="AN822" s="131"/>
    </row>
    <row r="823" spans="1:40" s="90" customFormat="1" x14ac:dyDescent="0.25">
      <c r="A823" s="136"/>
      <c r="B823" s="136"/>
      <c r="C823" s="136"/>
      <c r="D823" s="136"/>
      <c r="E823" s="136"/>
      <c r="F823" s="136"/>
      <c r="G823" s="136"/>
      <c r="H823" s="136"/>
      <c r="I823" s="136"/>
      <c r="J823" s="136"/>
      <c r="K823" s="136"/>
      <c r="L823" s="136"/>
      <c r="M823" s="136"/>
      <c r="N823" s="136"/>
      <c r="AJ823" s="137"/>
      <c r="AK823" s="137"/>
      <c r="AL823" s="131"/>
      <c r="AM823" s="131"/>
      <c r="AN823" s="131"/>
    </row>
    <row r="824" spans="1:40" s="90" customFormat="1" x14ac:dyDescent="0.25">
      <c r="A824" s="136"/>
      <c r="B824" s="136"/>
      <c r="C824" s="136"/>
      <c r="D824" s="136"/>
      <c r="E824" s="136"/>
      <c r="F824" s="136"/>
      <c r="G824" s="136"/>
      <c r="H824" s="136"/>
      <c r="I824" s="136"/>
      <c r="J824" s="136"/>
      <c r="K824" s="136"/>
      <c r="L824" s="136"/>
      <c r="M824" s="136"/>
      <c r="N824" s="136"/>
      <c r="AJ824" s="137"/>
      <c r="AK824" s="137"/>
      <c r="AL824" s="131"/>
      <c r="AM824" s="131"/>
      <c r="AN824" s="131"/>
    </row>
    <row r="825" spans="1:40" s="90" customFormat="1" x14ac:dyDescent="0.25">
      <c r="A825" s="136"/>
      <c r="B825" s="136"/>
      <c r="C825" s="136"/>
      <c r="D825" s="136"/>
      <c r="E825" s="136"/>
      <c r="F825" s="136"/>
      <c r="G825" s="136"/>
      <c r="H825" s="136"/>
      <c r="I825" s="136"/>
      <c r="J825" s="136"/>
      <c r="K825" s="136"/>
      <c r="L825" s="136"/>
      <c r="M825" s="136"/>
      <c r="N825" s="136"/>
      <c r="AJ825" s="137"/>
      <c r="AK825" s="137"/>
      <c r="AL825" s="131"/>
      <c r="AM825" s="131"/>
      <c r="AN825" s="131"/>
    </row>
    <row r="826" spans="1:40" s="90" customFormat="1" x14ac:dyDescent="0.25">
      <c r="A826" s="136"/>
      <c r="B826" s="136"/>
      <c r="C826" s="136"/>
      <c r="D826" s="136"/>
      <c r="E826" s="136"/>
      <c r="F826" s="136"/>
      <c r="G826" s="136"/>
      <c r="H826" s="136"/>
      <c r="I826" s="136"/>
      <c r="J826" s="136"/>
      <c r="K826" s="136"/>
      <c r="L826" s="136"/>
      <c r="M826" s="136"/>
      <c r="N826" s="136"/>
      <c r="AJ826" s="137"/>
      <c r="AK826" s="137"/>
      <c r="AL826" s="131"/>
      <c r="AM826" s="131"/>
      <c r="AN826" s="131"/>
    </row>
    <row r="827" spans="1:40" s="90" customFormat="1" x14ac:dyDescent="0.25">
      <c r="A827" s="136"/>
      <c r="B827" s="136"/>
      <c r="C827" s="136"/>
      <c r="D827" s="136"/>
      <c r="E827" s="136"/>
      <c r="F827" s="136"/>
      <c r="G827" s="136"/>
      <c r="H827" s="136"/>
      <c r="I827" s="136"/>
      <c r="J827" s="136"/>
      <c r="K827" s="136"/>
      <c r="L827" s="136"/>
      <c r="M827" s="136"/>
      <c r="N827" s="136"/>
      <c r="AJ827" s="137"/>
      <c r="AK827" s="137"/>
      <c r="AL827" s="131"/>
      <c r="AM827" s="131"/>
      <c r="AN827" s="131"/>
    </row>
    <row r="828" spans="1:40" s="90" customFormat="1" x14ac:dyDescent="0.25">
      <c r="A828" s="136"/>
      <c r="B828" s="136"/>
      <c r="C828" s="136"/>
      <c r="D828" s="136"/>
      <c r="E828" s="136"/>
      <c r="F828" s="136"/>
      <c r="G828" s="136"/>
      <c r="H828" s="136"/>
      <c r="I828" s="136"/>
      <c r="J828" s="136"/>
      <c r="K828" s="136"/>
      <c r="L828" s="136"/>
      <c r="M828" s="136"/>
      <c r="N828" s="136"/>
      <c r="AJ828" s="137"/>
      <c r="AK828" s="137"/>
      <c r="AL828" s="131"/>
      <c r="AM828" s="131"/>
      <c r="AN828" s="131"/>
    </row>
    <row r="829" spans="1:40" s="90" customFormat="1" x14ac:dyDescent="0.25">
      <c r="A829" s="136"/>
      <c r="B829" s="136"/>
      <c r="C829" s="136"/>
      <c r="D829" s="136"/>
      <c r="E829" s="136"/>
      <c r="F829" s="136"/>
      <c r="G829" s="136"/>
      <c r="H829" s="136"/>
      <c r="I829" s="136"/>
      <c r="J829" s="136"/>
      <c r="K829" s="136"/>
      <c r="L829" s="136"/>
      <c r="M829" s="136"/>
      <c r="N829" s="136"/>
      <c r="AJ829" s="137"/>
      <c r="AK829" s="137"/>
      <c r="AL829" s="131"/>
      <c r="AM829" s="131"/>
      <c r="AN829" s="131"/>
    </row>
    <row r="830" spans="1:40" s="90" customFormat="1" x14ac:dyDescent="0.25">
      <c r="A830" s="136"/>
      <c r="B830" s="136"/>
      <c r="C830" s="136"/>
      <c r="D830" s="136"/>
      <c r="E830" s="136"/>
      <c r="F830" s="136"/>
      <c r="G830" s="136"/>
      <c r="H830" s="136"/>
      <c r="I830" s="136"/>
      <c r="J830" s="136"/>
      <c r="K830" s="136"/>
      <c r="L830" s="136"/>
      <c r="M830" s="136"/>
      <c r="N830" s="136"/>
      <c r="AJ830" s="137"/>
      <c r="AK830" s="137"/>
      <c r="AL830" s="131"/>
      <c r="AM830" s="131"/>
      <c r="AN830" s="131"/>
    </row>
    <row r="831" spans="1:40" s="90" customFormat="1" x14ac:dyDescent="0.25">
      <c r="A831" s="136"/>
      <c r="B831" s="136"/>
      <c r="C831" s="136"/>
      <c r="D831" s="136"/>
      <c r="E831" s="136"/>
      <c r="F831" s="136"/>
      <c r="G831" s="136"/>
      <c r="H831" s="136"/>
      <c r="I831" s="136"/>
      <c r="J831" s="136"/>
      <c r="K831" s="136"/>
      <c r="L831" s="136"/>
      <c r="M831" s="136"/>
      <c r="N831" s="136"/>
      <c r="AJ831" s="137"/>
      <c r="AK831" s="137"/>
      <c r="AL831" s="131"/>
      <c r="AM831" s="131"/>
      <c r="AN831" s="131"/>
    </row>
    <row r="832" spans="1:40" s="90" customFormat="1" x14ac:dyDescent="0.25">
      <c r="A832" s="136"/>
      <c r="B832" s="136"/>
      <c r="C832" s="136"/>
      <c r="D832" s="136"/>
      <c r="E832" s="136"/>
      <c r="F832" s="136"/>
      <c r="G832" s="136"/>
      <c r="H832" s="136"/>
      <c r="I832" s="136"/>
      <c r="J832" s="136"/>
      <c r="K832" s="136"/>
      <c r="L832" s="136"/>
      <c r="M832" s="136"/>
      <c r="N832" s="136"/>
      <c r="AJ832" s="137"/>
      <c r="AK832" s="137"/>
      <c r="AL832" s="131"/>
      <c r="AM832" s="131"/>
      <c r="AN832" s="131"/>
    </row>
    <row r="833" spans="1:40" s="90" customFormat="1" x14ac:dyDescent="0.25">
      <c r="A833" s="136"/>
      <c r="B833" s="136"/>
      <c r="C833" s="136"/>
      <c r="D833" s="136"/>
      <c r="E833" s="136"/>
      <c r="F833" s="136"/>
      <c r="G833" s="136"/>
      <c r="H833" s="136"/>
      <c r="I833" s="136"/>
      <c r="J833" s="136"/>
      <c r="K833" s="136"/>
      <c r="L833" s="136"/>
      <c r="M833" s="136"/>
      <c r="N833" s="136"/>
      <c r="AJ833" s="137"/>
      <c r="AK833" s="137"/>
      <c r="AL833" s="131"/>
      <c r="AM833" s="131"/>
      <c r="AN833" s="131"/>
    </row>
    <row r="834" spans="1:40" s="90" customFormat="1" x14ac:dyDescent="0.25">
      <c r="A834" s="136"/>
      <c r="B834" s="136"/>
      <c r="C834" s="136"/>
      <c r="D834" s="136"/>
      <c r="E834" s="136"/>
      <c r="F834" s="136"/>
      <c r="G834" s="136"/>
      <c r="H834" s="136"/>
      <c r="I834" s="136"/>
      <c r="J834" s="136"/>
      <c r="K834" s="136"/>
      <c r="L834" s="136"/>
      <c r="M834" s="136"/>
      <c r="N834" s="136"/>
      <c r="AJ834" s="137"/>
      <c r="AK834" s="137"/>
      <c r="AL834" s="131"/>
      <c r="AM834" s="131"/>
      <c r="AN834" s="131"/>
    </row>
    <row r="835" spans="1:40" s="90" customFormat="1" x14ac:dyDescent="0.25">
      <c r="A835" s="136"/>
      <c r="B835" s="136"/>
      <c r="C835" s="136"/>
      <c r="D835" s="136"/>
      <c r="E835" s="136"/>
      <c r="F835" s="136"/>
      <c r="G835" s="136"/>
      <c r="H835" s="136"/>
      <c r="I835" s="136"/>
      <c r="J835" s="136"/>
      <c r="K835" s="136"/>
      <c r="L835" s="136"/>
      <c r="M835" s="136"/>
      <c r="N835" s="136"/>
      <c r="AJ835" s="137"/>
      <c r="AK835" s="137"/>
      <c r="AL835" s="131"/>
      <c r="AM835" s="131"/>
      <c r="AN835" s="131"/>
    </row>
    <row r="836" spans="1:40" s="90" customFormat="1" x14ac:dyDescent="0.25">
      <c r="A836" s="136"/>
      <c r="B836" s="136"/>
      <c r="C836" s="136"/>
      <c r="D836" s="136"/>
      <c r="E836" s="136"/>
      <c r="F836" s="136"/>
      <c r="G836" s="136"/>
      <c r="H836" s="136"/>
      <c r="I836" s="136"/>
      <c r="J836" s="136"/>
      <c r="K836" s="136"/>
      <c r="L836" s="136"/>
      <c r="M836" s="136"/>
      <c r="N836" s="136"/>
      <c r="AJ836" s="137"/>
      <c r="AK836" s="137"/>
      <c r="AL836" s="131"/>
      <c r="AM836" s="131"/>
      <c r="AN836" s="131"/>
    </row>
    <row r="837" spans="1:40" s="90" customFormat="1" x14ac:dyDescent="0.25">
      <c r="A837" s="136"/>
      <c r="B837" s="136"/>
      <c r="C837" s="136"/>
      <c r="D837" s="136"/>
      <c r="E837" s="136"/>
      <c r="F837" s="136"/>
      <c r="G837" s="136"/>
      <c r="H837" s="136"/>
      <c r="I837" s="136"/>
      <c r="J837" s="136"/>
      <c r="K837" s="136"/>
      <c r="L837" s="136"/>
      <c r="M837" s="136"/>
      <c r="N837" s="136"/>
      <c r="AJ837" s="137"/>
      <c r="AK837" s="137"/>
      <c r="AL837" s="131"/>
      <c r="AM837" s="131"/>
      <c r="AN837" s="131"/>
    </row>
    <row r="838" spans="1:40" s="90" customFormat="1" x14ac:dyDescent="0.25">
      <c r="A838" s="136"/>
      <c r="B838" s="136"/>
      <c r="C838" s="136"/>
      <c r="D838" s="136"/>
      <c r="E838" s="136"/>
      <c r="F838" s="136"/>
      <c r="G838" s="136"/>
      <c r="H838" s="136"/>
      <c r="I838" s="136"/>
      <c r="J838" s="136"/>
      <c r="K838" s="136"/>
      <c r="L838" s="136"/>
      <c r="M838" s="136"/>
      <c r="N838" s="136"/>
      <c r="AJ838" s="137"/>
      <c r="AK838" s="137"/>
      <c r="AL838" s="131"/>
      <c r="AM838" s="131"/>
      <c r="AN838" s="131"/>
    </row>
    <row r="839" spans="1:40" s="90" customFormat="1" x14ac:dyDescent="0.25">
      <c r="A839" s="136"/>
      <c r="B839" s="136"/>
      <c r="C839" s="136"/>
      <c r="D839" s="136"/>
      <c r="E839" s="136"/>
      <c r="F839" s="136"/>
      <c r="G839" s="136"/>
      <c r="H839" s="136"/>
      <c r="I839" s="136"/>
      <c r="J839" s="136"/>
      <c r="K839" s="136"/>
      <c r="L839" s="136"/>
      <c r="M839" s="136"/>
      <c r="N839" s="136"/>
      <c r="AJ839" s="137"/>
      <c r="AK839" s="137"/>
      <c r="AL839" s="131"/>
      <c r="AM839" s="131"/>
      <c r="AN839" s="131"/>
    </row>
    <row r="840" spans="1:40" s="90" customFormat="1" x14ac:dyDescent="0.25">
      <c r="A840" s="136"/>
      <c r="B840" s="136"/>
      <c r="C840" s="136"/>
      <c r="D840" s="136"/>
      <c r="E840" s="136"/>
      <c r="F840" s="136"/>
      <c r="G840" s="136"/>
      <c r="H840" s="136"/>
      <c r="I840" s="136"/>
      <c r="J840" s="136"/>
      <c r="K840" s="136"/>
      <c r="L840" s="136"/>
      <c r="M840" s="136"/>
      <c r="N840" s="136"/>
      <c r="AJ840" s="137"/>
      <c r="AK840" s="137"/>
      <c r="AL840" s="131"/>
      <c r="AM840" s="131"/>
      <c r="AN840" s="131"/>
    </row>
    <row r="841" spans="1:40" s="90" customFormat="1" x14ac:dyDescent="0.25">
      <c r="A841" s="136"/>
      <c r="B841" s="136"/>
      <c r="C841" s="136"/>
      <c r="D841" s="136"/>
      <c r="E841" s="136"/>
      <c r="F841" s="136"/>
      <c r="G841" s="136"/>
      <c r="H841" s="136"/>
      <c r="I841" s="136"/>
      <c r="J841" s="136"/>
      <c r="K841" s="136"/>
      <c r="L841" s="136"/>
      <c r="M841" s="136"/>
      <c r="N841" s="136"/>
      <c r="AJ841" s="137"/>
      <c r="AK841" s="137"/>
      <c r="AL841" s="131"/>
      <c r="AM841" s="131"/>
      <c r="AN841" s="131"/>
    </row>
    <row r="842" spans="1:40" s="90" customFormat="1" x14ac:dyDescent="0.25">
      <c r="A842" s="136"/>
      <c r="B842" s="136"/>
      <c r="C842" s="136"/>
      <c r="D842" s="136"/>
      <c r="E842" s="136"/>
      <c r="F842" s="136"/>
      <c r="G842" s="136"/>
      <c r="H842" s="136"/>
      <c r="I842" s="136"/>
      <c r="J842" s="136"/>
      <c r="K842" s="136"/>
      <c r="L842" s="136"/>
      <c r="M842" s="136"/>
      <c r="N842" s="136"/>
      <c r="AJ842" s="137"/>
      <c r="AK842" s="137"/>
      <c r="AL842" s="131"/>
      <c r="AM842" s="131"/>
      <c r="AN842" s="131"/>
    </row>
    <row r="843" spans="1:40" s="90" customFormat="1" x14ac:dyDescent="0.25">
      <c r="A843" s="136"/>
      <c r="B843" s="136"/>
      <c r="C843" s="136"/>
      <c r="D843" s="136"/>
      <c r="E843" s="136"/>
      <c r="F843" s="136"/>
      <c r="G843" s="136"/>
      <c r="H843" s="136"/>
      <c r="I843" s="136"/>
      <c r="J843" s="136"/>
      <c r="K843" s="136"/>
      <c r="L843" s="136"/>
      <c r="M843" s="136"/>
      <c r="N843" s="136"/>
      <c r="AJ843" s="137"/>
      <c r="AK843" s="137"/>
      <c r="AL843" s="131"/>
      <c r="AM843" s="131"/>
      <c r="AN843" s="131"/>
    </row>
    <row r="844" spans="1:40" s="90" customFormat="1" x14ac:dyDescent="0.25">
      <c r="A844" s="136"/>
      <c r="B844" s="136"/>
      <c r="C844" s="136"/>
      <c r="D844" s="136"/>
      <c r="E844" s="136"/>
      <c r="F844" s="136"/>
      <c r="G844" s="136"/>
      <c r="H844" s="136"/>
      <c r="I844" s="136"/>
      <c r="J844" s="136"/>
      <c r="K844" s="136"/>
      <c r="L844" s="136"/>
      <c r="M844" s="136"/>
      <c r="N844" s="136"/>
      <c r="AJ844" s="137"/>
      <c r="AK844" s="137"/>
      <c r="AL844" s="131"/>
      <c r="AM844" s="131"/>
      <c r="AN844" s="131"/>
    </row>
    <row r="845" spans="1:40" s="90" customFormat="1" x14ac:dyDescent="0.25">
      <c r="A845" s="136"/>
      <c r="B845" s="136"/>
      <c r="C845" s="136"/>
      <c r="D845" s="136"/>
      <c r="E845" s="136"/>
      <c r="F845" s="136"/>
      <c r="G845" s="136"/>
      <c r="H845" s="136"/>
      <c r="I845" s="136"/>
      <c r="J845" s="136"/>
      <c r="K845" s="136"/>
      <c r="L845" s="136"/>
      <c r="M845" s="136"/>
      <c r="N845" s="136"/>
      <c r="AJ845" s="137"/>
      <c r="AK845" s="137"/>
      <c r="AL845" s="131"/>
      <c r="AM845" s="131"/>
      <c r="AN845" s="131"/>
    </row>
    <row r="846" spans="1:40" s="90" customFormat="1" x14ac:dyDescent="0.25">
      <c r="A846" s="136"/>
      <c r="B846" s="136"/>
      <c r="C846" s="136"/>
      <c r="D846" s="136"/>
      <c r="E846" s="136"/>
      <c r="F846" s="136"/>
      <c r="G846" s="136"/>
      <c r="H846" s="136"/>
      <c r="I846" s="136"/>
      <c r="J846" s="136"/>
      <c r="K846" s="136"/>
      <c r="L846" s="136"/>
      <c r="M846" s="136"/>
      <c r="N846" s="136"/>
      <c r="AJ846" s="137"/>
      <c r="AK846" s="137"/>
      <c r="AL846" s="131"/>
      <c r="AM846" s="131"/>
      <c r="AN846" s="131"/>
    </row>
    <row r="847" spans="1:40" s="90" customFormat="1" x14ac:dyDescent="0.25">
      <c r="A847" s="136"/>
      <c r="B847" s="136"/>
      <c r="C847" s="136"/>
      <c r="D847" s="136"/>
      <c r="E847" s="136"/>
      <c r="F847" s="136"/>
      <c r="G847" s="136"/>
      <c r="H847" s="136"/>
      <c r="I847" s="136"/>
      <c r="J847" s="136"/>
      <c r="K847" s="136"/>
      <c r="L847" s="136"/>
      <c r="M847" s="136"/>
      <c r="N847" s="136"/>
      <c r="AJ847" s="137"/>
      <c r="AK847" s="137"/>
      <c r="AL847" s="131"/>
      <c r="AM847" s="131"/>
      <c r="AN847" s="131"/>
    </row>
    <row r="848" spans="1:40" s="90" customFormat="1" x14ac:dyDescent="0.25">
      <c r="A848" s="136"/>
      <c r="B848" s="136"/>
      <c r="C848" s="136"/>
      <c r="D848" s="136"/>
      <c r="E848" s="136"/>
      <c r="F848" s="136"/>
      <c r="G848" s="136"/>
      <c r="H848" s="136"/>
      <c r="I848" s="136"/>
      <c r="J848" s="136"/>
      <c r="K848" s="136"/>
      <c r="L848" s="136"/>
      <c r="M848" s="136"/>
      <c r="N848" s="136"/>
      <c r="AJ848" s="137"/>
      <c r="AK848" s="137"/>
      <c r="AL848" s="131"/>
      <c r="AM848" s="131"/>
      <c r="AN848" s="131"/>
    </row>
    <row r="849" spans="1:40" s="90" customFormat="1" x14ac:dyDescent="0.25">
      <c r="A849" s="136"/>
      <c r="B849" s="136"/>
      <c r="C849" s="136"/>
      <c r="D849" s="136"/>
      <c r="E849" s="136"/>
      <c r="F849" s="136"/>
      <c r="G849" s="136"/>
      <c r="H849" s="136"/>
      <c r="I849" s="136"/>
      <c r="J849" s="136"/>
      <c r="K849" s="136"/>
      <c r="L849" s="136"/>
      <c r="M849" s="136"/>
      <c r="N849" s="136"/>
      <c r="AJ849" s="137"/>
      <c r="AK849" s="137"/>
      <c r="AL849" s="131"/>
      <c r="AM849" s="131"/>
      <c r="AN849" s="131"/>
    </row>
    <row r="850" spans="1:40" s="90" customFormat="1" x14ac:dyDescent="0.25">
      <c r="A850" s="136"/>
      <c r="B850" s="136"/>
      <c r="C850" s="136"/>
      <c r="D850" s="136"/>
      <c r="E850" s="136"/>
      <c r="F850" s="136"/>
      <c r="G850" s="136"/>
      <c r="H850" s="136"/>
      <c r="I850" s="136"/>
      <c r="J850" s="136"/>
      <c r="K850" s="136"/>
      <c r="L850" s="136"/>
      <c r="M850" s="136"/>
      <c r="N850" s="136"/>
      <c r="AJ850" s="137"/>
      <c r="AK850" s="137"/>
      <c r="AL850" s="131"/>
      <c r="AM850" s="131"/>
      <c r="AN850" s="131"/>
    </row>
    <row r="851" spans="1:40" s="90" customFormat="1" x14ac:dyDescent="0.25">
      <c r="A851" s="136"/>
      <c r="B851" s="136"/>
      <c r="C851" s="136"/>
      <c r="D851" s="136"/>
      <c r="E851" s="136"/>
      <c r="F851" s="136"/>
      <c r="G851" s="136"/>
      <c r="H851" s="136"/>
      <c r="I851" s="136"/>
      <c r="J851" s="136"/>
      <c r="K851" s="136"/>
      <c r="L851" s="136"/>
      <c r="M851" s="136"/>
      <c r="N851" s="136"/>
      <c r="AJ851" s="137"/>
      <c r="AK851" s="137"/>
      <c r="AL851" s="131"/>
      <c r="AM851" s="131"/>
      <c r="AN851" s="131"/>
    </row>
    <row r="852" spans="1:40" s="90" customFormat="1" x14ac:dyDescent="0.25">
      <c r="A852" s="136"/>
      <c r="B852" s="136"/>
      <c r="C852" s="136"/>
      <c r="D852" s="136"/>
      <c r="E852" s="136"/>
      <c r="F852" s="136"/>
      <c r="G852" s="136"/>
      <c r="H852" s="136"/>
      <c r="I852" s="136"/>
      <c r="J852" s="136"/>
      <c r="K852" s="136"/>
      <c r="L852" s="136"/>
      <c r="M852" s="136"/>
      <c r="N852" s="136"/>
      <c r="AJ852" s="137"/>
      <c r="AK852" s="137"/>
      <c r="AL852" s="131"/>
      <c r="AM852" s="131"/>
      <c r="AN852" s="131"/>
    </row>
    <row r="853" spans="1:40" s="90" customFormat="1" x14ac:dyDescent="0.25">
      <c r="A853" s="136"/>
      <c r="B853" s="136"/>
      <c r="C853" s="136"/>
      <c r="D853" s="136"/>
      <c r="E853" s="136"/>
      <c r="F853" s="136"/>
      <c r="G853" s="136"/>
      <c r="H853" s="136"/>
      <c r="I853" s="136"/>
      <c r="J853" s="136"/>
      <c r="K853" s="136"/>
      <c r="L853" s="136"/>
      <c r="M853" s="136"/>
      <c r="N853" s="136"/>
      <c r="AJ853" s="137"/>
      <c r="AK853" s="137"/>
      <c r="AL853" s="131"/>
      <c r="AM853" s="131"/>
      <c r="AN853" s="131"/>
    </row>
    <row r="854" spans="1:40" s="90" customFormat="1" x14ac:dyDescent="0.25">
      <c r="A854" s="136"/>
      <c r="B854" s="136"/>
      <c r="C854" s="136"/>
      <c r="D854" s="136"/>
      <c r="E854" s="136"/>
      <c r="F854" s="136"/>
      <c r="G854" s="136"/>
      <c r="H854" s="136"/>
      <c r="I854" s="136"/>
      <c r="J854" s="136"/>
      <c r="K854" s="136"/>
      <c r="L854" s="136"/>
      <c r="M854" s="136"/>
      <c r="N854" s="136"/>
      <c r="AJ854" s="137"/>
      <c r="AK854" s="137"/>
      <c r="AL854" s="131"/>
      <c r="AM854" s="131"/>
      <c r="AN854" s="131"/>
    </row>
    <row r="855" spans="1:40" s="90" customFormat="1" x14ac:dyDescent="0.25">
      <c r="A855" s="136"/>
      <c r="B855" s="136"/>
      <c r="C855" s="136"/>
      <c r="D855" s="136"/>
      <c r="E855" s="136"/>
      <c r="F855" s="136"/>
      <c r="G855" s="136"/>
      <c r="H855" s="136"/>
      <c r="I855" s="136"/>
      <c r="J855" s="136"/>
      <c r="K855" s="136"/>
      <c r="L855" s="136"/>
      <c r="M855" s="136"/>
      <c r="N855" s="136"/>
      <c r="AJ855" s="137"/>
      <c r="AK855" s="137"/>
      <c r="AL855" s="131"/>
      <c r="AM855" s="131"/>
      <c r="AN855" s="131"/>
    </row>
    <row r="856" spans="1:40" s="90" customFormat="1" x14ac:dyDescent="0.25">
      <c r="A856" s="136"/>
      <c r="B856" s="136"/>
      <c r="C856" s="136"/>
      <c r="D856" s="136"/>
      <c r="E856" s="136"/>
      <c r="F856" s="136"/>
      <c r="G856" s="136"/>
      <c r="H856" s="136"/>
      <c r="I856" s="136"/>
      <c r="J856" s="136"/>
      <c r="K856" s="136"/>
      <c r="L856" s="136"/>
      <c r="M856" s="136"/>
      <c r="N856" s="136"/>
      <c r="AJ856" s="137"/>
      <c r="AK856" s="137"/>
      <c r="AL856" s="131"/>
      <c r="AM856" s="131"/>
      <c r="AN856" s="131"/>
    </row>
    <row r="857" spans="1:40" s="90" customFormat="1" x14ac:dyDescent="0.25">
      <c r="A857" s="136"/>
      <c r="B857" s="136"/>
      <c r="C857" s="136"/>
      <c r="D857" s="136"/>
      <c r="E857" s="136"/>
      <c r="F857" s="136"/>
      <c r="G857" s="136"/>
      <c r="H857" s="136"/>
      <c r="I857" s="136"/>
      <c r="J857" s="136"/>
      <c r="K857" s="136"/>
      <c r="L857" s="136"/>
      <c r="M857" s="136"/>
      <c r="N857" s="136"/>
      <c r="AJ857" s="137"/>
      <c r="AK857" s="137"/>
      <c r="AL857" s="131"/>
      <c r="AM857" s="131"/>
      <c r="AN857" s="131"/>
    </row>
    <row r="858" spans="1:40" s="90" customFormat="1" x14ac:dyDescent="0.25">
      <c r="A858" s="136"/>
      <c r="B858" s="136"/>
      <c r="C858" s="136"/>
      <c r="D858" s="136"/>
      <c r="E858" s="136"/>
      <c r="F858" s="136"/>
      <c r="G858" s="136"/>
      <c r="H858" s="136"/>
      <c r="I858" s="136"/>
      <c r="J858" s="136"/>
      <c r="K858" s="136"/>
      <c r="L858" s="136"/>
      <c r="M858" s="136"/>
      <c r="N858" s="136"/>
      <c r="AJ858" s="137"/>
      <c r="AK858" s="137"/>
      <c r="AL858" s="131"/>
      <c r="AM858" s="131"/>
      <c r="AN858" s="131"/>
    </row>
    <row r="859" spans="1:40" s="90" customFormat="1" x14ac:dyDescent="0.25">
      <c r="A859" s="136"/>
      <c r="B859" s="136"/>
      <c r="C859" s="136"/>
      <c r="D859" s="136"/>
      <c r="E859" s="136"/>
      <c r="F859" s="136"/>
      <c r="G859" s="136"/>
      <c r="H859" s="136"/>
      <c r="I859" s="136"/>
      <c r="J859" s="136"/>
      <c r="K859" s="136"/>
      <c r="L859" s="136"/>
      <c r="M859" s="136"/>
      <c r="N859" s="136"/>
      <c r="AJ859" s="137"/>
      <c r="AK859" s="137"/>
      <c r="AL859" s="131"/>
      <c r="AM859" s="131"/>
      <c r="AN859" s="131"/>
    </row>
    <row r="860" spans="1:40" s="90" customFormat="1" x14ac:dyDescent="0.25">
      <c r="A860" s="136"/>
      <c r="B860" s="136"/>
      <c r="C860" s="136"/>
      <c r="D860" s="136"/>
      <c r="E860" s="136"/>
      <c r="F860" s="136"/>
      <c r="G860" s="136"/>
      <c r="H860" s="136"/>
      <c r="I860" s="136"/>
      <c r="J860" s="136"/>
      <c r="K860" s="136"/>
      <c r="L860" s="136"/>
      <c r="M860" s="136"/>
      <c r="N860" s="136"/>
      <c r="AJ860" s="137"/>
      <c r="AK860" s="137"/>
      <c r="AL860" s="131"/>
      <c r="AM860" s="131"/>
      <c r="AN860" s="131"/>
    </row>
    <row r="861" spans="1:40" s="90" customFormat="1" x14ac:dyDescent="0.25">
      <c r="A861" s="136"/>
      <c r="B861" s="136"/>
      <c r="C861" s="136"/>
      <c r="D861" s="136"/>
      <c r="E861" s="136"/>
      <c r="F861" s="136"/>
      <c r="G861" s="136"/>
      <c r="H861" s="136"/>
      <c r="I861" s="136"/>
      <c r="J861" s="136"/>
      <c r="K861" s="136"/>
      <c r="L861" s="136"/>
      <c r="M861" s="136"/>
      <c r="N861" s="136"/>
      <c r="AJ861" s="137"/>
      <c r="AK861" s="137"/>
      <c r="AL861" s="131"/>
      <c r="AM861" s="131"/>
      <c r="AN861" s="131"/>
    </row>
    <row r="862" spans="1:40" s="90" customFormat="1" x14ac:dyDescent="0.25">
      <c r="A862" s="136"/>
      <c r="B862" s="136"/>
      <c r="C862" s="136"/>
      <c r="D862" s="136"/>
      <c r="E862" s="136"/>
      <c r="F862" s="136"/>
      <c r="G862" s="136"/>
      <c r="H862" s="136"/>
      <c r="I862" s="136"/>
      <c r="J862" s="136"/>
      <c r="K862" s="136"/>
      <c r="L862" s="136"/>
      <c r="M862" s="136"/>
      <c r="N862" s="136"/>
      <c r="AJ862" s="137"/>
      <c r="AK862" s="137"/>
      <c r="AL862" s="131"/>
      <c r="AM862" s="131"/>
      <c r="AN862" s="131"/>
    </row>
    <row r="863" spans="1:40" s="90" customFormat="1" x14ac:dyDescent="0.25">
      <c r="A863" s="136"/>
      <c r="B863" s="136"/>
      <c r="C863" s="136"/>
      <c r="D863" s="136"/>
      <c r="E863" s="136"/>
      <c r="F863" s="136"/>
      <c r="G863" s="136"/>
      <c r="H863" s="136"/>
      <c r="I863" s="136"/>
      <c r="J863" s="136"/>
      <c r="K863" s="136"/>
      <c r="L863" s="136"/>
      <c r="M863" s="136"/>
      <c r="N863" s="136"/>
      <c r="AJ863" s="137"/>
      <c r="AK863" s="137"/>
      <c r="AL863" s="131"/>
      <c r="AM863" s="131"/>
      <c r="AN863" s="131"/>
    </row>
    <row r="864" spans="1:40" s="90" customFormat="1" x14ac:dyDescent="0.25">
      <c r="A864" s="136"/>
      <c r="B864" s="136"/>
      <c r="C864" s="136"/>
      <c r="D864" s="136"/>
      <c r="E864" s="136"/>
      <c r="F864" s="136"/>
      <c r="G864" s="136"/>
      <c r="H864" s="136"/>
      <c r="I864" s="136"/>
      <c r="J864" s="136"/>
      <c r="K864" s="136"/>
      <c r="L864" s="136"/>
      <c r="M864" s="136"/>
      <c r="N864" s="136"/>
      <c r="AJ864" s="137"/>
      <c r="AK864" s="137"/>
      <c r="AL864" s="131"/>
      <c r="AM864" s="131"/>
      <c r="AN864" s="131"/>
    </row>
    <row r="865" spans="1:40" s="90" customFormat="1" x14ac:dyDescent="0.25">
      <c r="A865" s="136"/>
      <c r="B865" s="136"/>
      <c r="C865" s="136"/>
      <c r="D865" s="136"/>
      <c r="E865" s="136"/>
      <c r="F865" s="136"/>
      <c r="G865" s="136"/>
      <c r="H865" s="136"/>
      <c r="I865" s="136"/>
      <c r="J865" s="136"/>
      <c r="K865" s="136"/>
      <c r="L865" s="136"/>
      <c r="M865" s="136"/>
      <c r="N865" s="136"/>
      <c r="AJ865" s="137"/>
      <c r="AK865" s="137"/>
      <c r="AL865" s="131"/>
      <c r="AM865" s="131"/>
      <c r="AN865" s="131"/>
    </row>
    <row r="866" spans="1:40" s="90" customFormat="1" x14ac:dyDescent="0.25">
      <c r="A866" s="136"/>
      <c r="B866" s="136"/>
      <c r="C866" s="136"/>
      <c r="D866" s="136"/>
      <c r="E866" s="136"/>
      <c r="F866" s="136"/>
      <c r="G866" s="136"/>
      <c r="H866" s="136"/>
      <c r="I866" s="136"/>
      <c r="J866" s="136"/>
      <c r="K866" s="136"/>
      <c r="L866" s="136"/>
      <c r="M866" s="136"/>
      <c r="N866" s="136"/>
      <c r="AJ866" s="137"/>
      <c r="AK866" s="137"/>
      <c r="AL866" s="131"/>
      <c r="AM866" s="131"/>
      <c r="AN866" s="131"/>
    </row>
    <row r="867" spans="1:40" s="90" customFormat="1" x14ac:dyDescent="0.25">
      <c r="A867" s="136"/>
      <c r="B867" s="136"/>
      <c r="C867" s="136"/>
      <c r="D867" s="136"/>
      <c r="E867" s="136"/>
      <c r="F867" s="136"/>
      <c r="G867" s="136"/>
      <c r="H867" s="136"/>
      <c r="I867" s="136"/>
      <c r="J867" s="136"/>
      <c r="K867" s="136"/>
      <c r="L867" s="136"/>
      <c r="M867" s="136"/>
      <c r="N867" s="136"/>
      <c r="AJ867" s="137"/>
      <c r="AK867" s="137"/>
      <c r="AL867" s="131"/>
      <c r="AM867" s="131"/>
      <c r="AN867" s="131"/>
    </row>
    <row r="868" spans="1:40" s="90" customFormat="1" x14ac:dyDescent="0.25">
      <c r="A868" s="136"/>
      <c r="B868" s="136"/>
      <c r="C868" s="136"/>
      <c r="D868" s="136"/>
      <c r="E868" s="136"/>
      <c r="F868" s="136"/>
      <c r="G868" s="136"/>
      <c r="H868" s="136"/>
      <c r="I868" s="136"/>
      <c r="J868" s="136"/>
      <c r="K868" s="136"/>
      <c r="L868" s="136"/>
      <c r="M868" s="136"/>
      <c r="N868" s="136"/>
      <c r="AJ868" s="137"/>
      <c r="AK868" s="137"/>
      <c r="AL868" s="131"/>
      <c r="AM868" s="131"/>
      <c r="AN868" s="131"/>
    </row>
    <row r="869" spans="1:40" s="90" customFormat="1" x14ac:dyDescent="0.25">
      <c r="A869" s="136"/>
      <c r="B869" s="136"/>
      <c r="C869" s="136"/>
      <c r="D869" s="136"/>
      <c r="E869" s="136"/>
      <c r="F869" s="136"/>
      <c r="G869" s="136"/>
      <c r="H869" s="136"/>
      <c r="I869" s="136"/>
      <c r="J869" s="136"/>
      <c r="K869" s="136"/>
      <c r="L869" s="136"/>
      <c r="M869" s="136"/>
      <c r="N869" s="136"/>
      <c r="AJ869" s="137"/>
      <c r="AK869" s="137"/>
      <c r="AL869" s="131"/>
      <c r="AM869" s="131"/>
      <c r="AN869" s="131"/>
    </row>
    <row r="870" spans="1:40" s="90" customFormat="1" x14ac:dyDescent="0.25">
      <c r="A870" s="136"/>
      <c r="B870" s="136"/>
      <c r="C870" s="136"/>
      <c r="D870" s="136"/>
      <c r="E870" s="136"/>
      <c r="F870" s="136"/>
      <c r="G870" s="136"/>
      <c r="H870" s="136"/>
      <c r="I870" s="136"/>
      <c r="J870" s="136"/>
      <c r="K870" s="136"/>
      <c r="L870" s="136"/>
      <c r="M870" s="136"/>
      <c r="N870" s="136"/>
      <c r="AJ870" s="137"/>
      <c r="AK870" s="137"/>
      <c r="AL870" s="131"/>
      <c r="AM870" s="131"/>
      <c r="AN870" s="131"/>
    </row>
    <row r="871" spans="1:40" s="90" customFormat="1" x14ac:dyDescent="0.25">
      <c r="A871" s="136"/>
      <c r="B871" s="136"/>
      <c r="C871" s="136"/>
      <c r="D871" s="136"/>
      <c r="E871" s="136"/>
      <c r="F871" s="136"/>
      <c r="G871" s="136"/>
      <c r="H871" s="136"/>
      <c r="I871" s="136"/>
      <c r="J871" s="136"/>
      <c r="K871" s="136"/>
      <c r="L871" s="136"/>
      <c r="M871" s="136"/>
      <c r="N871" s="136"/>
      <c r="AJ871" s="137"/>
      <c r="AK871" s="137"/>
      <c r="AL871" s="131"/>
      <c r="AM871" s="131"/>
      <c r="AN871" s="131"/>
    </row>
    <row r="872" spans="1:40" s="90" customFormat="1" x14ac:dyDescent="0.25">
      <c r="A872" s="136"/>
      <c r="B872" s="136"/>
      <c r="C872" s="136"/>
      <c r="D872" s="136"/>
      <c r="E872" s="136"/>
      <c r="F872" s="136"/>
      <c r="G872" s="136"/>
      <c r="H872" s="136"/>
      <c r="I872" s="136"/>
      <c r="J872" s="136"/>
      <c r="K872" s="136"/>
      <c r="L872" s="136"/>
      <c r="M872" s="136"/>
      <c r="N872" s="136"/>
      <c r="AJ872" s="137"/>
      <c r="AK872" s="137"/>
      <c r="AL872" s="131"/>
      <c r="AM872" s="131"/>
      <c r="AN872" s="131"/>
    </row>
    <row r="873" spans="1:40" s="90" customFormat="1" x14ac:dyDescent="0.25">
      <c r="A873" s="136"/>
      <c r="B873" s="136"/>
      <c r="C873" s="136"/>
      <c r="D873" s="136"/>
      <c r="E873" s="136"/>
      <c r="F873" s="136"/>
      <c r="G873" s="136"/>
      <c r="H873" s="136"/>
      <c r="I873" s="136"/>
      <c r="J873" s="136"/>
      <c r="K873" s="136"/>
      <c r="L873" s="136"/>
      <c r="M873" s="136"/>
      <c r="N873" s="136"/>
      <c r="AJ873" s="137"/>
      <c r="AK873" s="137"/>
      <c r="AL873" s="131"/>
      <c r="AM873" s="131"/>
      <c r="AN873" s="131"/>
    </row>
    <row r="874" spans="1:40" s="90" customFormat="1" x14ac:dyDescent="0.25">
      <c r="A874" s="136"/>
      <c r="B874" s="136"/>
      <c r="C874" s="136"/>
      <c r="D874" s="136"/>
      <c r="E874" s="136"/>
      <c r="F874" s="136"/>
      <c r="G874" s="136"/>
      <c r="H874" s="136"/>
      <c r="I874" s="136"/>
      <c r="J874" s="136"/>
      <c r="K874" s="136"/>
      <c r="L874" s="136"/>
      <c r="M874" s="136"/>
      <c r="N874" s="136"/>
      <c r="AJ874" s="137"/>
      <c r="AK874" s="137"/>
      <c r="AL874" s="131"/>
      <c r="AM874" s="131"/>
      <c r="AN874" s="131"/>
    </row>
    <row r="875" spans="1:40" s="90" customFormat="1" x14ac:dyDescent="0.25">
      <c r="A875" s="136"/>
      <c r="B875" s="136"/>
      <c r="C875" s="136"/>
      <c r="D875" s="136"/>
      <c r="E875" s="136"/>
      <c r="F875" s="136"/>
      <c r="G875" s="136"/>
      <c r="H875" s="136"/>
      <c r="I875" s="136"/>
      <c r="J875" s="136"/>
      <c r="K875" s="136"/>
      <c r="L875" s="136"/>
      <c r="M875" s="136"/>
      <c r="N875" s="136"/>
      <c r="AJ875" s="137"/>
      <c r="AK875" s="137"/>
      <c r="AL875" s="131"/>
      <c r="AM875" s="131"/>
      <c r="AN875" s="131"/>
    </row>
    <row r="876" spans="1:40" s="90" customFormat="1" x14ac:dyDescent="0.25">
      <c r="A876" s="136"/>
      <c r="B876" s="136"/>
      <c r="C876" s="136"/>
      <c r="D876" s="136"/>
      <c r="E876" s="136"/>
      <c r="F876" s="136"/>
      <c r="G876" s="136"/>
      <c r="H876" s="136"/>
      <c r="I876" s="136"/>
      <c r="J876" s="136"/>
      <c r="K876" s="136"/>
      <c r="L876" s="136"/>
      <c r="M876" s="136"/>
      <c r="N876" s="136"/>
      <c r="AJ876" s="137"/>
      <c r="AK876" s="137"/>
      <c r="AL876" s="131"/>
      <c r="AM876" s="131"/>
      <c r="AN876" s="131"/>
    </row>
    <row r="877" spans="1:40" s="90" customFormat="1" x14ac:dyDescent="0.25">
      <c r="A877" s="136"/>
      <c r="B877" s="136"/>
      <c r="C877" s="136"/>
      <c r="D877" s="136"/>
      <c r="E877" s="136"/>
      <c r="F877" s="136"/>
      <c r="G877" s="136"/>
      <c r="H877" s="136"/>
      <c r="I877" s="136"/>
      <c r="J877" s="136"/>
      <c r="K877" s="136"/>
      <c r="L877" s="136"/>
      <c r="M877" s="136"/>
      <c r="N877" s="136"/>
      <c r="AJ877" s="137"/>
      <c r="AK877" s="137"/>
      <c r="AL877" s="131"/>
      <c r="AM877" s="131"/>
      <c r="AN877" s="131"/>
    </row>
    <row r="878" spans="1:40" s="90" customFormat="1" x14ac:dyDescent="0.25">
      <c r="A878" s="136"/>
      <c r="B878" s="136"/>
      <c r="C878" s="136"/>
      <c r="D878" s="136"/>
      <c r="E878" s="136"/>
      <c r="F878" s="136"/>
      <c r="G878" s="136"/>
      <c r="H878" s="136"/>
      <c r="I878" s="136"/>
      <c r="J878" s="136"/>
      <c r="K878" s="136"/>
      <c r="L878" s="136"/>
      <c r="M878" s="136"/>
      <c r="N878" s="136"/>
      <c r="AJ878" s="137"/>
      <c r="AK878" s="137"/>
      <c r="AL878" s="131"/>
      <c r="AM878" s="131"/>
      <c r="AN878" s="131"/>
    </row>
    <row r="879" spans="1:40" s="90" customFormat="1" x14ac:dyDescent="0.25">
      <c r="A879" s="136"/>
      <c r="B879" s="136"/>
      <c r="C879" s="136"/>
      <c r="D879" s="136"/>
      <c r="E879" s="136"/>
      <c r="F879" s="136"/>
      <c r="G879" s="136"/>
      <c r="H879" s="136"/>
      <c r="I879" s="136"/>
      <c r="J879" s="136"/>
      <c r="K879" s="136"/>
      <c r="L879" s="136"/>
      <c r="M879" s="136"/>
      <c r="N879" s="136"/>
      <c r="AJ879" s="137"/>
      <c r="AK879" s="137"/>
      <c r="AL879" s="131"/>
      <c r="AM879" s="131"/>
      <c r="AN879" s="131"/>
    </row>
    <row r="880" spans="1:40" s="90" customFormat="1" x14ac:dyDescent="0.25">
      <c r="A880" s="136"/>
      <c r="B880" s="136"/>
      <c r="C880" s="136"/>
      <c r="D880" s="136"/>
      <c r="E880" s="136"/>
      <c r="F880" s="136"/>
      <c r="G880" s="136"/>
      <c r="H880" s="136"/>
      <c r="I880" s="136"/>
      <c r="J880" s="136"/>
      <c r="K880" s="136"/>
      <c r="L880" s="136"/>
      <c r="M880" s="136"/>
      <c r="N880" s="136"/>
      <c r="AJ880" s="137"/>
      <c r="AK880" s="137"/>
      <c r="AL880" s="131"/>
      <c r="AM880" s="131"/>
      <c r="AN880" s="131"/>
    </row>
    <row r="881" spans="1:40" s="90" customFormat="1" x14ac:dyDescent="0.25">
      <c r="A881" s="136"/>
      <c r="B881" s="136"/>
      <c r="C881" s="136"/>
      <c r="D881" s="136"/>
      <c r="E881" s="136"/>
      <c r="F881" s="136"/>
      <c r="G881" s="136"/>
      <c r="H881" s="136"/>
      <c r="I881" s="136"/>
      <c r="J881" s="136"/>
      <c r="K881" s="136"/>
      <c r="L881" s="136"/>
      <c r="M881" s="136"/>
      <c r="N881" s="136"/>
      <c r="AJ881" s="137"/>
      <c r="AK881" s="137"/>
      <c r="AL881" s="131"/>
      <c r="AM881" s="131"/>
      <c r="AN881" s="131"/>
    </row>
    <row r="882" spans="1:40" s="90" customFormat="1" x14ac:dyDescent="0.25">
      <c r="A882" s="136"/>
      <c r="B882" s="136"/>
      <c r="C882" s="136"/>
      <c r="D882" s="136"/>
      <c r="E882" s="136"/>
      <c r="F882" s="136"/>
      <c r="G882" s="136"/>
      <c r="H882" s="136"/>
      <c r="I882" s="136"/>
      <c r="J882" s="136"/>
      <c r="K882" s="136"/>
      <c r="L882" s="136"/>
      <c r="M882" s="136"/>
      <c r="N882" s="136"/>
      <c r="AJ882" s="137"/>
      <c r="AK882" s="137"/>
      <c r="AL882" s="131"/>
      <c r="AM882" s="131"/>
      <c r="AN882" s="131"/>
    </row>
    <row r="883" spans="1:40" s="90" customFormat="1" x14ac:dyDescent="0.25">
      <c r="A883" s="136"/>
      <c r="B883" s="136"/>
      <c r="C883" s="136"/>
      <c r="D883" s="136"/>
      <c r="E883" s="136"/>
      <c r="F883" s="136"/>
      <c r="G883" s="136"/>
      <c r="H883" s="136"/>
      <c r="I883" s="136"/>
      <c r="J883" s="136"/>
      <c r="K883" s="136"/>
      <c r="L883" s="136"/>
      <c r="M883" s="136"/>
      <c r="N883" s="136"/>
      <c r="AJ883" s="137"/>
      <c r="AK883" s="137"/>
      <c r="AL883" s="131"/>
      <c r="AM883" s="131"/>
      <c r="AN883" s="131"/>
    </row>
    <row r="884" spans="1:40" s="90" customFormat="1" x14ac:dyDescent="0.25">
      <c r="A884" s="136"/>
      <c r="B884" s="136"/>
      <c r="C884" s="136"/>
      <c r="D884" s="136"/>
      <c r="E884" s="136"/>
      <c r="F884" s="136"/>
      <c r="G884" s="136"/>
      <c r="H884" s="136"/>
      <c r="I884" s="136"/>
      <c r="J884" s="136"/>
      <c r="K884" s="136"/>
      <c r="L884" s="136"/>
      <c r="M884" s="136"/>
      <c r="N884" s="136"/>
      <c r="AJ884" s="137"/>
      <c r="AK884" s="137"/>
      <c r="AL884" s="131"/>
      <c r="AM884" s="131"/>
      <c r="AN884" s="131"/>
    </row>
    <row r="885" spans="1:40" s="90" customFormat="1" x14ac:dyDescent="0.25">
      <c r="A885" s="136"/>
      <c r="B885" s="136"/>
      <c r="C885" s="136"/>
      <c r="D885" s="136"/>
      <c r="E885" s="136"/>
      <c r="F885" s="136"/>
      <c r="G885" s="136"/>
      <c r="H885" s="136"/>
      <c r="I885" s="136"/>
      <c r="J885" s="136"/>
      <c r="K885" s="136"/>
      <c r="L885" s="136"/>
      <c r="M885" s="136"/>
      <c r="N885" s="136"/>
      <c r="AJ885" s="137"/>
      <c r="AK885" s="137"/>
      <c r="AL885" s="131"/>
      <c r="AM885" s="131"/>
      <c r="AN885" s="131"/>
    </row>
    <row r="886" spans="1:40" s="90" customFormat="1" x14ac:dyDescent="0.25">
      <c r="A886" s="136"/>
      <c r="B886" s="136"/>
      <c r="C886" s="136"/>
      <c r="D886" s="136"/>
      <c r="E886" s="136"/>
      <c r="F886" s="136"/>
      <c r="G886" s="136"/>
      <c r="H886" s="136"/>
      <c r="I886" s="136"/>
      <c r="J886" s="136"/>
      <c r="K886" s="136"/>
      <c r="L886" s="136"/>
      <c r="M886" s="136"/>
      <c r="N886" s="136"/>
      <c r="AJ886" s="137"/>
      <c r="AK886" s="137"/>
      <c r="AL886" s="131"/>
      <c r="AM886" s="131"/>
      <c r="AN886" s="131"/>
    </row>
    <row r="887" spans="1:40" s="90" customFormat="1" x14ac:dyDescent="0.25">
      <c r="A887" s="136"/>
      <c r="B887" s="136"/>
      <c r="C887" s="136"/>
      <c r="D887" s="136"/>
      <c r="E887" s="136"/>
      <c r="F887" s="136"/>
      <c r="G887" s="136"/>
      <c r="H887" s="136"/>
      <c r="I887" s="136"/>
      <c r="J887" s="136"/>
      <c r="K887" s="136"/>
      <c r="L887" s="136"/>
      <c r="M887" s="136"/>
      <c r="N887" s="136"/>
      <c r="AJ887" s="137"/>
      <c r="AK887" s="137"/>
      <c r="AL887" s="131"/>
      <c r="AM887" s="131"/>
      <c r="AN887" s="131"/>
    </row>
    <row r="888" spans="1:40" s="90" customFormat="1" x14ac:dyDescent="0.25">
      <c r="A888" s="136"/>
      <c r="B888" s="136"/>
      <c r="C888" s="136"/>
      <c r="D888" s="136"/>
      <c r="E888" s="136"/>
      <c r="F888" s="136"/>
      <c r="G888" s="136"/>
      <c r="H888" s="136"/>
      <c r="I888" s="136"/>
      <c r="J888" s="136"/>
      <c r="K888" s="136"/>
      <c r="L888" s="136"/>
      <c r="M888" s="136"/>
      <c r="N888" s="136"/>
      <c r="AJ888" s="137"/>
      <c r="AK888" s="137"/>
      <c r="AL888" s="131"/>
      <c r="AM888" s="131"/>
      <c r="AN888" s="131"/>
    </row>
    <row r="889" spans="1:40" s="90" customFormat="1" x14ac:dyDescent="0.25">
      <c r="A889" s="136"/>
      <c r="B889" s="136"/>
      <c r="C889" s="136"/>
      <c r="D889" s="136"/>
      <c r="E889" s="136"/>
      <c r="F889" s="136"/>
      <c r="G889" s="136"/>
      <c r="H889" s="136"/>
      <c r="I889" s="136"/>
      <c r="J889" s="136"/>
      <c r="K889" s="136"/>
      <c r="L889" s="136"/>
      <c r="M889" s="136"/>
      <c r="N889" s="136"/>
      <c r="AJ889" s="137"/>
      <c r="AK889" s="137"/>
      <c r="AL889" s="131"/>
      <c r="AM889" s="131"/>
      <c r="AN889" s="131"/>
    </row>
    <row r="890" spans="1:40" s="90" customFormat="1" x14ac:dyDescent="0.25">
      <c r="A890" s="136"/>
      <c r="B890" s="136"/>
      <c r="C890" s="136"/>
      <c r="D890" s="136"/>
      <c r="E890" s="136"/>
      <c r="F890" s="136"/>
      <c r="G890" s="136"/>
      <c r="H890" s="136"/>
      <c r="I890" s="136"/>
      <c r="J890" s="136"/>
      <c r="K890" s="136"/>
      <c r="L890" s="136"/>
      <c r="M890" s="136"/>
      <c r="N890" s="136"/>
      <c r="AJ890" s="137"/>
      <c r="AK890" s="137"/>
      <c r="AL890" s="131"/>
      <c r="AM890" s="131"/>
      <c r="AN890" s="131"/>
    </row>
    <row r="891" spans="1:40" s="90" customFormat="1" x14ac:dyDescent="0.25">
      <c r="A891" s="136"/>
      <c r="B891" s="136"/>
      <c r="C891" s="136"/>
      <c r="D891" s="136"/>
      <c r="E891" s="136"/>
      <c r="F891" s="136"/>
      <c r="G891" s="136"/>
      <c r="H891" s="136"/>
      <c r="I891" s="136"/>
      <c r="J891" s="136"/>
      <c r="K891" s="136"/>
      <c r="L891" s="136"/>
      <c r="M891" s="136"/>
      <c r="N891" s="136"/>
      <c r="AJ891" s="137"/>
      <c r="AK891" s="137"/>
      <c r="AL891" s="131"/>
      <c r="AM891" s="131"/>
      <c r="AN891" s="131"/>
    </row>
    <row r="892" spans="1:40" s="90" customFormat="1" x14ac:dyDescent="0.25">
      <c r="A892" s="136"/>
      <c r="B892" s="136"/>
      <c r="C892" s="136"/>
      <c r="D892" s="136"/>
      <c r="E892" s="136"/>
      <c r="F892" s="136"/>
      <c r="G892" s="136"/>
      <c r="H892" s="136"/>
      <c r="I892" s="136"/>
      <c r="J892" s="136"/>
      <c r="K892" s="136"/>
      <c r="L892" s="136"/>
      <c r="M892" s="136"/>
      <c r="N892" s="136"/>
      <c r="AJ892" s="137"/>
      <c r="AK892" s="137"/>
      <c r="AL892" s="131"/>
      <c r="AM892" s="131"/>
      <c r="AN892" s="131"/>
    </row>
    <row r="893" spans="1:40" s="90" customFormat="1" x14ac:dyDescent="0.25">
      <c r="A893" s="136"/>
      <c r="B893" s="136"/>
      <c r="C893" s="136"/>
      <c r="D893" s="136"/>
      <c r="E893" s="136"/>
      <c r="F893" s="136"/>
      <c r="G893" s="136"/>
      <c r="H893" s="136"/>
      <c r="I893" s="136"/>
      <c r="J893" s="136"/>
      <c r="K893" s="136"/>
      <c r="L893" s="136"/>
      <c r="M893" s="136"/>
      <c r="N893" s="136"/>
      <c r="AJ893" s="137"/>
      <c r="AK893" s="137"/>
      <c r="AL893" s="131"/>
      <c r="AM893" s="131"/>
      <c r="AN893" s="131"/>
    </row>
    <row r="894" spans="1:40" s="90" customFormat="1" x14ac:dyDescent="0.25">
      <c r="A894" s="136"/>
      <c r="B894" s="136"/>
      <c r="C894" s="136"/>
      <c r="D894" s="136"/>
      <c r="E894" s="136"/>
      <c r="F894" s="136"/>
      <c r="G894" s="136"/>
      <c r="H894" s="136"/>
      <c r="I894" s="136"/>
      <c r="J894" s="136"/>
      <c r="K894" s="136"/>
      <c r="L894" s="136"/>
      <c r="M894" s="136"/>
      <c r="N894" s="136"/>
      <c r="AJ894" s="137"/>
      <c r="AK894" s="137"/>
      <c r="AL894" s="131"/>
      <c r="AM894" s="131"/>
      <c r="AN894" s="131"/>
    </row>
    <row r="895" spans="1:40" s="90" customFormat="1" x14ac:dyDescent="0.25">
      <c r="A895" s="136"/>
      <c r="B895" s="136"/>
      <c r="C895" s="136"/>
      <c r="D895" s="136"/>
      <c r="E895" s="136"/>
      <c r="F895" s="136"/>
      <c r="G895" s="136"/>
      <c r="H895" s="136"/>
      <c r="I895" s="136"/>
      <c r="J895" s="136"/>
      <c r="K895" s="136"/>
      <c r="L895" s="136"/>
      <c r="M895" s="136"/>
      <c r="N895" s="136"/>
      <c r="AJ895" s="137"/>
      <c r="AK895" s="137"/>
      <c r="AL895" s="131"/>
      <c r="AM895" s="131"/>
      <c r="AN895" s="131"/>
    </row>
    <row r="896" spans="1:40" s="90" customFormat="1" x14ac:dyDescent="0.25">
      <c r="A896" s="136"/>
      <c r="B896" s="136"/>
      <c r="C896" s="136"/>
      <c r="D896" s="136"/>
      <c r="E896" s="136"/>
      <c r="F896" s="136"/>
      <c r="G896" s="136"/>
      <c r="H896" s="136"/>
      <c r="I896" s="136"/>
      <c r="J896" s="136"/>
      <c r="K896" s="136"/>
      <c r="L896" s="136"/>
      <c r="M896" s="136"/>
      <c r="N896" s="136"/>
      <c r="AJ896" s="137"/>
      <c r="AK896" s="137"/>
      <c r="AL896" s="131"/>
      <c r="AM896" s="131"/>
      <c r="AN896" s="131"/>
    </row>
    <row r="897" spans="1:137" s="90" customFormat="1" x14ac:dyDescent="0.25">
      <c r="A897" s="136"/>
      <c r="B897" s="136"/>
      <c r="C897" s="136"/>
      <c r="D897" s="136"/>
      <c r="E897" s="136"/>
      <c r="F897" s="136"/>
      <c r="G897" s="136"/>
      <c r="H897" s="136"/>
      <c r="I897" s="136"/>
      <c r="J897" s="136"/>
      <c r="K897" s="136"/>
      <c r="L897" s="136"/>
      <c r="M897" s="136"/>
      <c r="N897" s="136"/>
      <c r="AJ897" s="137"/>
      <c r="AK897" s="137"/>
      <c r="AL897" s="131"/>
      <c r="AM897" s="131"/>
      <c r="AN897" s="131"/>
    </row>
    <row r="898" spans="1:137" s="90" customFormat="1" x14ac:dyDescent="0.25">
      <c r="A898" s="136"/>
      <c r="B898" s="136"/>
      <c r="C898" s="136"/>
      <c r="D898" s="136"/>
      <c r="E898" s="136"/>
      <c r="F898" s="136"/>
      <c r="G898" s="136"/>
      <c r="H898" s="136"/>
      <c r="I898" s="136"/>
      <c r="J898" s="136"/>
      <c r="K898" s="136"/>
      <c r="L898" s="136"/>
      <c r="M898" s="136"/>
      <c r="N898" s="136"/>
      <c r="AJ898" s="137"/>
      <c r="AK898" s="137"/>
      <c r="AL898" s="131"/>
      <c r="AM898" s="131"/>
      <c r="AN898" s="131"/>
    </row>
    <row r="899" spans="1:137" s="90" customFormat="1" x14ac:dyDescent="0.25">
      <c r="A899" s="136"/>
      <c r="B899" s="136"/>
      <c r="C899" s="136"/>
      <c r="D899" s="136"/>
      <c r="E899" s="136"/>
      <c r="F899" s="136"/>
      <c r="G899" s="136"/>
      <c r="H899" s="136"/>
      <c r="I899" s="136"/>
      <c r="J899" s="136"/>
      <c r="K899" s="136"/>
      <c r="L899" s="136"/>
      <c r="M899" s="136"/>
      <c r="N899" s="136"/>
      <c r="AJ899" s="137"/>
      <c r="AK899" s="137"/>
      <c r="AL899" s="131"/>
      <c r="AM899" s="131"/>
      <c r="AN899" s="131"/>
    </row>
    <row r="900" spans="1:137" s="90" customFormat="1" x14ac:dyDescent="0.25">
      <c r="A900" s="136"/>
      <c r="B900" s="136"/>
      <c r="C900" s="136"/>
      <c r="D900" s="136"/>
      <c r="E900" s="136"/>
      <c r="F900" s="136"/>
      <c r="G900" s="136"/>
      <c r="H900" s="136"/>
      <c r="I900" s="136"/>
      <c r="J900" s="136"/>
      <c r="K900" s="136"/>
      <c r="L900" s="136"/>
      <c r="M900" s="136"/>
      <c r="N900" s="136"/>
      <c r="AJ900" s="137"/>
      <c r="AK900" s="137"/>
      <c r="AL900" s="131"/>
      <c r="AM900" s="131"/>
      <c r="AN900" s="131"/>
    </row>
    <row r="901" spans="1:137" s="90" customFormat="1" x14ac:dyDescent="0.25">
      <c r="A901" s="136"/>
      <c r="B901" s="136"/>
      <c r="C901" s="136"/>
      <c r="D901" s="136"/>
      <c r="E901" s="136"/>
      <c r="F901" s="136"/>
      <c r="G901" s="136"/>
      <c r="H901" s="136"/>
      <c r="I901" s="136"/>
      <c r="J901" s="136"/>
      <c r="K901" s="136"/>
      <c r="L901" s="136"/>
      <c r="M901" s="136"/>
      <c r="N901" s="136"/>
      <c r="AJ901" s="137"/>
      <c r="AK901" s="137"/>
      <c r="AL901" s="131"/>
      <c r="AM901" s="131"/>
      <c r="AN901" s="131"/>
    </row>
    <row r="902" spans="1:137" s="90" customFormat="1" x14ac:dyDescent="0.25">
      <c r="A902" s="136"/>
      <c r="B902" s="136"/>
      <c r="C902" s="136"/>
      <c r="D902" s="136"/>
      <c r="E902" s="136"/>
      <c r="F902" s="136"/>
      <c r="G902" s="136"/>
      <c r="H902" s="136"/>
      <c r="I902" s="136"/>
      <c r="J902" s="136"/>
      <c r="K902" s="136"/>
      <c r="L902" s="136"/>
      <c r="M902" s="136"/>
      <c r="N902" s="136"/>
      <c r="AJ902" s="137"/>
      <c r="AK902" s="137"/>
      <c r="AL902" s="131"/>
      <c r="AM902" s="131"/>
      <c r="AN902" s="131"/>
    </row>
    <row r="903" spans="1:137" s="90" customFormat="1" x14ac:dyDescent="0.25">
      <c r="A903" s="136"/>
      <c r="B903" s="136"/>
      <c r="C903" s="136"/>
      <c r="D903" s="136"/>
      <c r="E903" s="136"/>
      <c r="F903" s="136"/>
      <c r="G903" s="136"/>
      <c r="H903" s="136"/>
      <c r="I903" s="136"/>
      <c r="J903" s="136"/>
      <c r="K903" s="136"/>
      <c r="L903" s="136"/>
      <c r="M903" s="136"/>
      <c r="N903" s="136"/>
      <c r="AJ903" s="137"/>
      <c r="AK903" s="137"/>
      <c r="AL903" s="131"/>
      <c r="AM903" s="131"/>
      <c r="AN903" s="131"/>
    </row>
    <row r="904" spans="1:137" s="90" customFormat="1" x14ac:dyDescent="0.25">
      <c r="A904" s="136"/>
      <c r="B904" s="136"/>
      <c r="C904" s="136"/>
      <c r="D904" s="136"/>
      <c r="E904" s="136"/>
      <c r="F904" s="136"/>
      <c r="G904" s="136"/>
      <c r="H904" s="136"/>
      <c r="I904" s="136"/>
      <c r="J904" s="136"/>
      <c r="K904" s="136"/>
      <c r="L904" s="136"/>
      <c r="M904" s="136"/>
      <c r="N904" s="136"/>
      <c r="AJ904" s="137"/>
      <c r="AK904" s="137"/>
      <c r="AL904" s="131"/>
      <c r="AM904" s="131"/>
      <c r="AN904" s="131"/>
    </row>
    <row r="905" spans="1:137" s="90" customFormat="1" x14ac:dyDescent="0.25">
      <c r="A905" s="136"/>
      <c r="B905" s="136"/>
      <c r="C905" s="136"/>
      <c r="D905" s="136"/>
      <c r="E905" s="136"/>
      <c r="F905" s="136"/>
      <c r="G905" s="136"/>
      <c r="H905" s="136"/>
      <c r="I905" s="136"/>
      <c r="J905" s="136"/>
      <c r="K905" s="136"/>
      <c r="L905" s="136"/>
      <c r="M905" s="136"/>
      <c r="N905" s="136"/>
      <c r="AJ905" s="137"/>
      <c r="AK905" s="137"/>
      <c r="AL905" s="131"/>
      <c r="AM905" s="131"/>
      <c r="AN905" s="131"/>
    </row>
    <row r="906" spans="1:137" s="90" customFormat="1" x14ac:dyDescent="0.25">
      <c r="A906" s="136"/>
      <c r="B906" s="136"/>
      <c r="C906" s="136"/>
      <c r="D906" s="136"/>
      <c r="E906" s="136"/>
      <c r="F906" s="136"/>
      <c r="G906" s="136"/>
      <c r="H906" s="136"/>
      <c r="I906" s="136"/>
      <c r="J906" s="136"/>
      <c r="K906" s="136"/>
      <c r="L906" s="136"/>
      <c r="M906" s="136"/>
      <c r="N906" s="136"/>
      <c r="AJ906" s="137"/>
      <c r="AK906" s="137"/>
      <c r="AL906" s="131"/>
      <c r="AM906" s="131"/>
      <c r="AN906" s="131"/>
    </row>
    <row r="907" spans="1:137" s="90" customFormat="1" x14ac:dyDescent="0.25">
      <c r="A907" s="136"/>
      <c r="B907" s="136"/>
      <c r="C907" s="136"/>
      <c r="D907" s="136"/>
      <c r="E907" s="136"/>
      <c r="F907" s="136"/>
      <c r="G907" s="136"/>
      <c r="H907" s="136"/>
      <c r="I907" s="136"/>
      <c r="J907" s="136"/>
      <c r="K907" s="136"/>
      <c r="L907" s="136"/>
      <c r="M907" s="136"/>
      <c r="N907" s="136"/>
      <c r="AJ907" s="137"/>
      <c r="AK907" s="137"/>
      <c r="AL907" s="131"/>
      <c r="AM907" s="131"/>
      <c r="AN907" s="131"/>
    </row>
    <row r="908" spans="1:137" s="1" customFormat="1" ht="15" hidden="1" customHeight="1" x14ac:dyDescent="0.25">
      <c r="R908" s="14"/>
      <c r="T908" s="14"/>
      <c r="BC908" s="2"/>
    </row>
    <row r="909" spans="1:137" s="1" customFormat="1" ht="15" hidden="1" customHeight="1" x14ac:dyDescent="0.25">
      <c r="A909" s="15" t="s">
        <v>144</v>
      </c>
      <c r="B909" s="14"/>
      <c r="C909" s="14"/>
      <c r="D909" s="14"/>
      <c r="E909" s="14"/>
      <c r="F909" s="14"/>
      <c r="G909" s="262" t="s">
        <v>133</v>
      </c>
      <c r="H909" s="322"/>
      <c r="I909" s="258" t="s">
        <v>168</v>
      </c>
      <c r="J909" s="262" t="s">
        <v>19</v>
      </c>
      <c r="K909" s="14"/>
      <c r="L909" s="14"/>
      <c r="M909" s="14"/>
      <c r="N909" s="14"/>
      <c r="O909" s="14"/>
      <c r="P909" s="14"/>
      <c r="Q909" s="14"/>
      <c r="R909" s="382" t="s">
        <v>290</v>
      </c>
      <c r="T909" s="322" t="s">
        <v>188</v>
      </c>
      <c r="U909" s="253" t="s">
        <v>183</v>
      </c>
      <c r="V909" s="254"/>
      <c r="W909" s="254"/>
      <c r="X909" s="255"/>
      <c r="Y909" s="256" t="s">
        <v>114</v>
      </c>
      <c r="Z909" s="256"/>
      <c r="AA909" s="256"/>
      <c r="AB909" s="256"/>
      <c r="AC909" s="256"/>
      <c r="AD909" s="256"/>
      <c r="AE909" s="256"/>
      <c r="AF909" s="257"/>
      <c r="AG909" s="254" t="s">
        <v>206</v>
      </c>
      <c r="AH909" s="254"/>
      <c r="AI909" s="254"/>
      <c r="AJ909" s="255"/>
      <c r="AK909" s="224" t="s">
        <v>32</v>
      </c>
      <c r="AL909" s="224"/>
      <c r="AM909" s="224"/>
      <c r="AN909" s="224"/>
      <c r="AO909" s="224"/>
      <c r="AP909" s="224"/>
      <c r="AQ909" s="224"/>
      <c r="AR909" s="225"/>
      <c r="AS909" s="224" t="s">
        <v>125</v>
      </c>
      <c r="AT909" s="224"/>
      <c r="AU909" s="224"/>
      <c r="AV909" s="225"/>
      <c r="AW909" s="224" t="s">
        <v>126</v>
      </c>
      <c r="AX909" s="224"/>
      <c r="AY909" s="224"/>
      <c r="AZ909" s="225"/>
      <c r="BA909" s="228" t="s">
        <v>127</v>
      </c>
      <c r="BB909" s="228"/>
      <c r="BC909" s="224" t="s">
        <v>128</v>
      </c>
      <c r="BD909" s="224"/>
      <c r="BE909" s="224"/>
      <c r="BF909" s="225"/>
      <c r="BG909" s="228" t="s">
        <v>129</v>
      </c>
      <c r="BH909" s="228"/>
      <c r="BI909" s="228"/>
      <c r="BJ909" s="229"/>
      <c r="BK909" s="228" t="s">
        <v>130</v>
      </c>
      <c r="BL909" s="228"/>
      <c r="BM909" s="228"/>
      <c r="BN909" s="229"/>
      <c r="BO909" s="286" t="s">
        <v>131</v>
      </c>
      <c r="BP909" s="229"/>
      <c r="BT909" s="10"/>
    </row>
    <row r="910" spans="1:137" s="1" customFormat="1" hidden="1" x14ac:dyDescent="0.25">
      <c r="A910" s="14"/>
      <c r="B910" s="14"/>
      <c r="C910" s="14"/>
      <c r="D910" s="14"/>
      <c r="E910" s="14"/>
      <c r="F910" s="14"/>
      <c r="G910" s="262"/>
      <c r="H910" s="322"/>
      <c r="I910" s="258"/>
      <c r="J910" s="262"/>
      <c r="K910" s="14"/>
      <c r="L910" s="14"/>
      <c r="M910" s="14"/>
      <c r="N910" s="14"/>
      <c r="O910" s="14"/>
      <c r="P910" s="14"/>
      <c r="Q910" s="14"/>
      <c r="R910" s="382"/>
      <c r="T910" s="322"/>
      <c r="U910" s="253"/>
      <c r="V910" s="254"/>
      <c r="W910" s="254"/>
      <c r="X910" s="255"/>
      <c r="Y910" s="256"/>
      <c r="Z910" s="256"/>
      <c r="AA910" s="256"/>
      <c r="AB910" s="256"/>
      <c r="AC910" s="256"/>
      <c r="AD910" s="256"/>
      <c r="AE910" s="256"/>
      <c r="AF910" s="257"/>
      <c r="AG910" s="254"/>
      <c r="AH910" s="254"/>
      <c r="AI910" s="254"/>
      <c r="AJ910" s="255"/>
      <c r="AK910" s="224"/>
      <c r="AL910" s="224"/>
      <c r="AM910" s="224"/>
      <c r="AN910" s="224"/>
      <c r="AO910" s="224"/>
      <c r="AP910" s="224"/>
      <c r="AQ910" s="224"/>
      <c r="AR910" s="225"/>
      <c r="AS910" s="224"/>
      <c r="AT910" s="224"/>
      <c r="AU910" s="224"/>
      <c r="AV910" s="225"/>
      <c r="AW910" s="224"/>
      <c r="AX910" s="224"/>
      <c r="AY910" s="224"/>
      <c r="AZ910" s="225"/>
      <c r="BA910" s="228"/>
      <c r="BB910" s="228"/>
      <c r="BC910" s="224"/>
      <c r="BD910" s="224"/>
      <c r="BE910" s="224"/>
      <c r="BF910" s="225"/>
      <c r="BG910" s="228"/>
      <c r="BH910" s="228"/>
      <c r="BI910" s="228"/>
      <c r="BJ910" s="229"/>
      <c r="BK910" s="228"/>
      <c r="BL910" s="228"/>
      <c r="BM910" s="228"/>
      <c r="BN910" s="229"/>
      <c r="BO910" s="286"/>
      <c r="BP910" s="229"/>
    </row>
    <row r="911" spans="1:137" s="1" customFormat="1" hidden="1" x14ac:dyDescent="0.25">
      <c r="A911" s="14"/>
      <c r="B911" s="14"/>
      <c r="C911" s="14"/>
      <c r="D911" s="14"/>
      <c r="E911" s="14"/>
      <c r="F911" s="14"/>
      <c r="G911" s="262"/>
      <c r="H911" s="322"/>
      <c r="I911" s="258"/>
      <c r="J911" s="262"/>
      <c r="K911" s="14"/>
      <c r="L911" s="14"/>
      <c r="M911" s="14"/>
      <c r="N911" s="14"/>
      <c r="O911" s="14"/>
      <c r="P911" s="14"/>
      <c r="Q911" s="14"/>
      <c r="R911" s="382"/>
      <c r="T911" s="322"/>
      <c r="U911" s="253"/>
      <c r="V911" s="254"/>
      <c r="W911" s="254"/>
      <c r="X911" s="255"/>
      <c r="Y911" s="256"/>
      <c r="Z911" s="256"/>
      <c r="AA911" s="256"/>
      <c r="AB911" s="256"/>
      <c r="AC911" s="256"/>
      <c r="AD911" s="256"/>
      <c r="AE911" s="256"/>
      <c r="AF911" s="257"/>
      <c r="AG911" s="254"/>
      <c r="AH911" s="254"/>
      <c r="AI911" s="254"/>
      <c r="AJ911" s="255"/>
      <c r="AK911" s="224"/>
      <c r="AL911" s="224"/>
      <c r="AM911" s="224"/>
      <c r="AN911" s="224"/>
      <c r="AO911" s="224"/>
      <c r="AP911" s="224"/>
      <c r="AQ911" s="224"/>
      <c r="AR911" s="225"/>
      <c r="AS911" s="224"/>
      <c r="AT911" s="224"/>
      <c r="AU911" s="224"/>
      <c r="AV911" s="225"/>
      <c r="AW911" s="224"/>
      <c r="AX911" s="224"/>
      <c r="AY911" s="224"/>
      <c r="AZ911" s="225"/>
      <c r="BA911" s="228"/>
      <c r="BB911" s="228"/>
      <c r="BC911" s="224"/>
      <c r="BD911" s="224"/>
      <c r="BE911" s="224"/>
      <c r="BF911" s="225"/>
      <c r="BG911" s="228"/>
      <c r="BH911" s="228"/>
      <c r="BI911" s="228"/>
      <c r="BJ911" s="229"/>
      <c r="BK911" s="228"/>
      <c r="BL911" s="228"/>
      <c r="BM911" s="228"/>
      <c r="BN911" s="229"/>
      <c r="BO911" s="286"/>
      <c r="BP911" s="229"/>
      <c r="BV911" s="16" t="s">
        <v>63</v>
      </c>
      <c r="BW911"/>
      <c r="BX911"/>
      <c r="BY911"/>
      <c r="BZ911"/>
      <c r="CA911"/>
      <c r="CB911"/>
      <c r="CC911"/>
      <c r="CD911"/>
      <c r="EF911"/>
      <c r="EG911"/>
    </row>
    <row r="912" spans="1:137" s="1" customFormat="1" ht="15" hidden="1" customHeight="1" x14ac:dyDescent="0.25">
      <c r="A912" s="5"/>
      <c r="B912" s="5"/>
      <c r="C912" s="5"/>
      <c r="D912" s="5"/>
      <c r="E912" s="5"/>
      <c r="F912" s="5"/>
      <c r="G912" s="262"/>
      <c r="H912" s="322"/>
      <c r="I912" s="258"/>
      <c r="J912" s="262"/>
      <c r="K912" s="5"/>
      <c r="L912" s="5"/>
      <c r="M912" s="5"/>
      <c r="N912" s="5"/>
      <c r="O912" s="5"/>
      <c r="P912" s="5"/>
      <c r="Q912" s="5"/>
      <c r="R912" s="382"/>
      <c r="T912" s="322"/>
      <c r="U912" s="253"/>
      <c r="V912" s="254"/>
      <c r="W912" s="254"/>
      <c r="X912" s="255"/>
      <c r="Y912" s="256"/>
      <c r="Z912" s="256"/>
      <c r="AA912" s="256"/>
      <c r="AB912" s="256"/>
      <c r="AC912" s="256"/>
      <c r="AD912" s="256"/>
      <c r="AE912" s="256"/>
      <c r="AF912" s="257"/>
      <c r="AG912" s="254"/>
      <c r="AH912" s="254"/>
      <c r="AI912" s="254"/>
      <c r="AJ912" s="255"/>
      <c r="AK912" s="224"/>
      <c r="AL912" s="224"/>
      <c r="AM912" s="224"/>
      <c r="AN912" s="224"/>
      <c r="AO912" s="224"/>
      <c r="AP912" s="224"/>
      <c r="AQ912" s="224"/>
      <c r="AR912" s="225"/>
      <c r="AS912" s="224"/>
      <c r="AT912" s="224"/>
      <c r="AU912" s="224"/>
      <c r="AV912" s="225"/>
      <c r="AW912" s="224"/>
      <c r="AX912" s="224"/>
      <c r="AY912" s="224"/>
      <c r="AZ912" s="225"/>
      <c r="BA912" s="228"/>
      <c r="BB912" s="228"/>
      <c r="BC912" s="224"/>
      <c r="BD912" s="224"/>
      <c r="BE912" s="224"/>
      <c r="BF912" s="225"/>
      <c r="BG912" s="228"/>
      <c r="BH912" s="228"/>
      <c r="BI912" s="228"/>
      <c r="BJ912" s="229"/>
      <c r="BK912" s="228"/>
      <c r="BL912" s="228"/>
      <c r="BM912" s="228"/>
      <c r="BN912" s="229"/>
      <c r="BO912" s="286"/>
      <c r="BP912" s="229"/>
      <c r="BT912" s="17" t="s">
        <v>64</v>
      </c>
      <c r="BU912" s="285">
        <f>B946</f>
        <v>7.9129574678536105</v>
      </c>
      <c r="BV912" s="285"/>
      <c r="BX912" t="s">
        <v>65</v>
      </c>
      <c r="BY912"/>
      <c r="BZ912"/>
      <c r="CB912"/>
      <c r="CC912"/>
      <c r="CD912" t="s">
        <v>117</v>
      </c>
      <c r="EF912"/>
      <c r="EG912"/>
    </row>
    <row r="913" spans="1:181" s="1" customFormat="1" ht="15" hidden="1" customHeight="1" x14ac:dyDescent="0.25">
      <c r="A913" s="5"/>
      <c r="G913" s="262"/>
      <c r="H913" s="322"/>
      <c r="I913" s="258"/>
      <c r="J913" s="262"/>
      <c r="R913" s="382"/>
      <c r="T913" s="322"/>
      <c r="U913" s="253"/>
      <c r="V913" s="254"/>
      <c r="W913" s="254"/>
      <c r="X913" s="255"/>
      <c r="Y913" s="256"/>
      <c r="Z913" s="256"/>
      <c r="AA913" s="256"/>
      <c r="AB913" s="256"/>
      <c r="AC913" s="256"/>
      <c r="AD913" s="256"/>
      <c r="AE913" s="256"/>
      <c r="AF913" s="257"/>
      <c r="AG913" s="254"/>
      <c r="AH913" s="254"/>
      <c r="AI913" s="254"/>
      <c r="AJ913" s="255"/>
      <c r="AK913" s="224"/>
      <c r="AL913" s="224"/>
      <c r="AM913" s="224"/>
      <c r="AN913" s="224"/>
      <c r="AO913" s="224"/>
      <c r="AP913" s="224"/>
      <c r="AQ913" s="224"/>
      <c r="AR913" s="225"/>
      <c r="AS913" s="224"/>
      <c r="AT913" s="224"/>
      <c r="AU913" s="224"/>
      <c r="AV913" s="225"/>
      <c r="AW913" s="224"/>
      <c r="AX913" s="224"/>
      <c r="AY913" s="224"/>
      <c r="AZ913" s="225"/>
      <c r="BA913" s="228"/>
      <c r="BB913" s="228"/>
      <c r="BC913" s="224"/>
      <c r="BD913" s="224"/>
      <c r="BE913" s="224"/>
      <c r="BF913" s="225"/>
      <c r="BG913" s="228"/>
      <c r="BH913" s="228"/>
      <c r="BI913" s="228"/>
      <c r="BJ913" s="229"/>
      <c r="BK913" s="228"/>
      <c r="BL913" s="228"/>
      <c r="BM913" s="228"/>
      <c r="BN913" s="229"/>
      <c r="BO913" s="286"/>
      <c r="BP913" s="229"/>
      <c r="BT913" s="17" t="s">
        <v>66</v>
      </c>
      <c r="BU913" s="209">
        <f ca="1">IF($D$18=$B$965, 0, IF($D$16=B958, U919, W919 ))</f>
        <v>0</v>
      </c>
      <c r="BV913" s="209"/>
      <c r="BX913" s="18" t="s">
        <v>67</v>
      </c>
      <c r="BY913"/>
      <c r="BZ913"/>
      <c r="CB913"/>
      <c r="CC913"/>
      <c r="CD913" t="s">
        <v>118</v>
      </c>
      <c r="EF913"/>
      <c r="EG913"/>
    </row>
    <row r="914" spans="1:181" s="1" customFormat="1" hidden="1" x14ac:dyDescent="0.25">
      <c r="A914" s="5"/>
      <c r="B914" s="5"/>
      <c r="C914" s="5"/>
      <c r="D914" s="5"/>
      <c r="E914" s="5"/>
      <c r="F914" s="5"/>
      <c r="G914" s="262"/>
      <c r="H914" s="322"/>
      <c r="I914" s="258"/>
      <c r="J914" s="262"/>
      <c r="K914" s="5"/>
      <c r="L914" s="5"/>
      <c r="M914" s="5"/>
      <c r="N914" s="5"/>
      <c r="O914" s="5"/>
      <c r="P914" s="5"/>
      <c r="Q914" s="5"/>
      <c r="R914" s="382"/>
      <c r="T914" s="322"/>
      <c r="U914" s="19"/>
      <c r="V914" s="20"/>
      <c r="W914" s="20"/>
      <c r="X914" s="21"/>
      <c r="Y914" s="223" t="s">
        <v>115</v>
      </c>
      <c r="Z914" s="223"/>
      <c r="AA914" s="223"/>
      <c r="AB914" s="223"/>
      <c r="AC914" s="221" t="s">
        <v>116</v>
      </c>
      <c r="AD914" s="221"/>
      <c r="AE914" s="221"/>
      <c r="AF914" s="222"/>
      <c r="AG914" s="5"/>
      <c r="AH914" s="5"/>
      <c r="AJ914" s="22"/>
      <c r="AK914" s="223" t="s">
        <v>115</v>
      </c>
      <c r="AL914" s="223"/>
      <c r="AM914" s="223"/>
      <c r="AN914" s="223"/>
      <c r="AO914" s="221" t="s">
        <v>116</v>
      </c>
      <c r="AP914" s="221"/>
      <c r="AQ914" s="221"/>
      <c r="AR914" s="222"/>
      <c r="AV914" s="22"/>
      <c r="AZ914" s="22"/>
      <c r="BA914" s="228"/>
      <c r="BB914" s="228"/>
      <c r="BF914" s="22"/>
      <c r="BJ914" s="22"/>
      <c r="BN914" s="22"/>
      <c r="BO914" s="286"/>
      <c r="BP914" s="229"/>
      <c r="BT914" s="17" t="s">
        <v>68</v>
      </c>
      <c r="BU914" s="209">
        <f ca="1">IF(D18=B965, IF(D16=B958, Y919, AA919 ), IF(D18=B966,IF(D16=B958, AC919, AE919),Y919 ))</f>
        <v>-6.7</v>
      </c>
      <c r="BV914" s="209"/>
      <c r="BX914" s="18" t="s">
        <v>29</v>
      </c>
      <c r="BY914"/>
      <c r="BZ914"/>
      <c r="CB914"/>
      <c r="CC914"/>
      <c r="CD914" t="s">
        <v>119</v>
      </c>
      <c r="EF914"/>
      <c r="EG914"/>
    </row>
    <row r="915" spans="1:181" s="1" customFormat="1" ht="15" hidden="1" customHeight="1" x14ac:dyDescent="0.25">
      <c r="A915" s="5"/>
      <c r="B915" s="5"/>
      <c r="G915" s="262"/>
      <c r="H915" s="322"/>
      <c r="I915" s="258"/>
      <c r="J915" s="262"/>
      <c r="R915" s="382"/>
      <c r="T915" s="322"/>
      <c r="U915" s="286" t="s">
        <v>28</v>
      </c>
      <c r="V915" s="228"/>
      <c r="W915" s="228" t="s">
        <v>27</v>
      </c>
      <c r="X915" s="229"/>
      <c r="Y915" s="228" t="s">
        <v>28</v>
      </c>
      <c r="Z915" s="228"/>
      <c r="AA915" s="228" t="s">
        <v>27</v>
      </c>
      <c r="AB915" s="228"/>
      <c r="AC915" s="228" t="s">
        <v>28</v>
      </c>
      <c r="AD915" s="228"/>
      <c r="AE915" s="228" t="s">
        <v>27</v>
      </c>
      <c r="AF915" s="229"/>
      <c r="AG915" s="228" t="s">
        <v>115</v>
      </c>
      <c r="AH915" s="228"/>
      <c r="AI915" s="219" t="s">
        <v>116</v>
      </c>
      <c r="AJ915" s="220"/>
      <c r="AK915" s="228" t="s">
        <v>28</v>
      </c>
      <c r="AL915" s="228"/>
      <c r="AM915" s="228" t="s">
        <v>27</v>
      </c>
      <c r="AN915" s="228"/>
      <c r="AO915" s="228" t="s">
        <v>28</v>
      </c>
      <c r="AP915" s="228"/>
      <c r="AQ915" s="228" t="s">
        <v>27</v>
      </c>
      <c r="AR915" s="229"/>
      <c r="AS915" s="228" t="s">
        <v>115</v>
      </c>
      <c r="AT915" s="228"/>
      <c r="AU915" s="219" t="s">
        <v>116</v>
      </c>
      <c r="AV915" s="220"/>
      <c r="AW915" s="228" t="s">
        <v>115</v>
      </c>
      <c r="AX915" s="228"/>
      <c r="AY915" s="219" t="s">
        <v>116</v>
      </c>
      <c r="AZ915" s="220"/>
      <c r="BA915" s="228"/>
      <c r="BB915" s="228"/>
      <c r="BC915" s="228" t="s">
        <v>28</v>
      </c>
      <c r="BD915" s="228"/>
      <c r="BE915" s="228" t="s">
        <v>27</v>
      </c>
      <c r="BF915" s="229"/>
      <c r="BG915" s="228" t="s">
        <v>28</v>
      </c>
      <c r="BH915" s="228"/>
      <c r="BI915" s="228" t="s">
        <v>27</v>
      </c>
      <c r="BJ915" s="229"/>
      <c r="BK915" s="228" t="s">
        <v>115</v>
      </c>
      <c r="BL915" s="228"/>
      <c r="BM915" s="219" t="s">
        <v>116</v>
      </c>
      <c r="BN915" s="220"/>
      <c r="BO915" s="286"/>
      <c r="BP915" s="229"/>
      <c r="BT915" s="17" t="s">
        <v>69</v>
      </c>
      <c r="BU915" s="278">
        <f ca="1">IF(M919=1,IF($D$18=$B$965,AG919,IF($D$18=$B$966,AI919,AG919)),AG919)</f>
        <v>2</v>
      </c>
      <c r="BV915" s="278"/>
      <c r="BX915" s="18" t="s">
        <v>30</v>
      </c>
      <c r="BY915"/>
      <c r="BZ915"/>
      <c r="CB915"/>
      <c r="CC915"/>
      <c r="CD915" t="s">
        <v>120</v>
      </c>
      <c r="EF915"/>
      <c r="EG915"/>
    </row>
    <row r="916" spans="1:181" s="1" customFormat="1" ht="15" hidden="1" customHeight="1" x14ac:dyDescent="0.25">
      <c r="A916" s="5"/>
      <c r="B916" s="5"/>
      <c r="G916" s="262"/>
      <c r="H916" s="322"/>
      <c r="I916" s="258"/>
      <c r="J916" s="262"/>
      <c r="R916" s="382"/>
      <c r="T916" s="322"/>
      <c r="U916" s="286"/>
      <c r="V916" s="228"/>
      <c r="W916" s="228"/>
      <c r="X916" s="229"/>
      <c r="Y916" s="228"/>
      <c r="Z916" s="228"/>
      <c r="AA916" s="228"/>
      <c r="AB916" s="228"/>
      <c r="AC916" s="228"/>
      <c r="AD916" s="228"/>
      <c r="AE916" s="228"/>
      <c r="AF916" s="229"/>
      <c r="AG916" s="228"/>
      <c r="AH916" s="228"/>
      <c r="AI916" s="219"/>
      <c r="AJ916" s="220"/>
      <c r="AK916" s="228"/>
      <c r="AL916" s="228"/>
      <c r="AM916" s="228"/>
      <c r="AN916" s="228"/>
      <c r="AO916" s="228"/>
      <c r="AP916" s="228"/>
      <c r="AQ916" s="228"/>
      <c r="AR916" s="229"/>
      <c r="AS916" s="228"/>
      <c r="AT916" s="228"/>
      <c r="AU916" s="219"/>
      <c r="AV916" s="220"/>
      <c r="AW916" s="228"/>
      <c r="AX916" s="228"/>
      <c r="AY916" s="219"/>
      <c r="AZ916" s="220"/>
      <c r="BA916" s="228"/>
      <c r="BB916" s="228"/>
      <c r="BC916" s="228"/>
      <c r="BD916" s="228"/>
      <c r="BE916" s="228"/>
      <c r="BF916" s="229"/>
      <c r="BG916" s="228"/>
      <c r="BH916" s="228"/>
      <c r="BI916" s="228"/>
      <c r="BJ916" s="229"/>
      <c r="BK916" s="228"/>
      <c r="BL916" s="228"/>
      <c r="BM916" s="219"/>
      <c r="BN916" s="220"/>
      <c r="BO916" s="286"/>
      <c r="BP916" s="229"/>
      <c r="BT916" s="17" t="s">
        <v>70</v>
      </c>
      <c r="BU916" s="277">
        <f ca="1">IF(N919=1,IF(D18=B965,IF(D16=B958,AK919,AM919),IF(D18=B966,IF(D16=B958,AO919,AQ919),AK919)),AK919)</f>
        <v>0</v>
      </c>
      <c r="BV916" s="277"/>
      <c r="BX916" s="18" t="s">
        <v>31</v>
      </c>
      <c r="BY916"/>
      <c r="BZ916"/>
      <c r="CB916" s="23"/>
      <c r="CC916" s="23"/>
      <c r="CD916" t="s">
        <v>121</v>
      </c>
      <c r="EF916" s="23"/>
      <c r="EG916" s="23"/>
    </row>
    <row r="917" spans="1:181" s="1" customFormat="1" ht="15" hidden="1" customHeight="1" x14ac:dyDescent="0.25">
      <c r="A917" s="223" t="s">
        <v>135</v>
      </c>
      <c r="B917" s="223"/>
      <c r="C917" s="223"/>
      <c r="D917" s="223"/>
      <c r="E917" s="223"/>
      <c r="F917" s="223"/>
      <c r="G917" s="262"/>
      <c r="H917" s="322"/>
      <c r="I917" s="258"/>
      <c r="J917" s="262"/>
      <c r="R917" s="382"/>
      <c r="T917" s="322"/>
      <c r="U917" s="286"/>
      <c r="V917" s="228"/>
      <c r="W917" s="228"/>
      <c r="X917" s="229"/>
      <c r="Y917" s="228"/>
      <c r="Z917" s="228"/>
      <c r="AA917" s="228"/>
      <c r="AB917" s="228"/>
      <c r="AC917" s="228"/>
      <c r="AD917" s="228"/>
      <c r="AE917" s="228"/>
      <c r="AF917" s="229"/>
      <c r="AG917" s="228"/>
      <c r="AH917" s="228"/>
      <c r="AI917" s="219"/>
      <c r="AJ917" s="220"/>
      <c r="AK917" s="228"/>
      <c r="AL917" s="228"/>
      <c r="AM917" s="228"/>
      <c r="AN917" s="228"/>
      <c r="AO917" s="228"/>
      <c r="AP917" s="228"/>
      <c r="AQ917" s="228"/>
      <c r="AR917" s="229"/>
      <c r="AS917" s="228"/>
      <c r="AT917" s="228"/>
      <c r="AU917" s="219"/>
      <c r="AV917" s="220"/>
      <c r="AW917" s="228"/>
      <c r="AX917" s="228"/>
      <c r="AY917" s="219"/>
      <c r="AZ917" s="220"/>
      <c r="BA917" s="228"/>
      <c r="BB917" s="228"/>
      <c r="BC917" s="228"/>
      <c r="BD917" s="228"/>
      <c r="BE917" s="228"/>
      <c r="BF917" s="229"/>
      <c r="BG917" s="228"/>
      <c r="BH917" s="228"/>
      <c r="BI917" s="228"/>
      <c r="BJ917" s="229"/>
      <c r="BK917" s="228"/>
      <c r="BL917" s="228"/>
      <c r="BM917" s="219"/>
      <c r="BN917" s="220"/>
      <c r="BO917" s="286"/>
      <c r="BP917" s="229"/>
      <c r="BT917" s="17" t="s">
        <v>71</v>
      </c>
      <c r="BU917" s="278">
        <f ca="1">IF(O919=1,IF($D$18=$B$966,AU919,AS919),AS919)</f>
        <v>1</v>
      </c>
      <c r="BV917" s="278"/>
      <c r="BX917" s="18" t="s">
        <v>72</v>
      </c>
      <c r="BY917"/>
      <c r="BZ917"/>
      <c r="CB917"/>
      <c r="CC917"/>
      <c r="CD917" t="s">
        <v>122</v>
      </c>
      <c r="EF917"/>
      <c r="EG917"/>
    </row>
    <row r="918" spans="1:181" s="1" customFormat="1" ht="15.75" hidden="1" customHeight="1" thickBot="1" x14ac:dyDescent="0.3">
      <c r="A918" s="324"/>
      <c r="B918" s="324"/>
      <c r="C918" s="324"/>
      <c r="D918" s="324"/>
      <c r="E918" s="324"/>
      <c r="F918" s="324"/>
      <c r="G918" s="263"/>
      <c r="H918" s="323"/>
      <c r="I918" s="259"/>
      <c r="J918" s="263"/>
      <c r="K918" s="24" t="s">
        <v>66</v>
      </c>
      <c r="L918" s="24" t="s">
        <v>68</v>
      </c>
      <c r="M918" s="24" t="s">
        <v>69</v>
      </c>
      <c r="N918" s="24" t="s">
        <v>70</v>
      </c>
      <c r="O918" s="24" t="s">
        <v>71</v>
      </c>
      <c r="P918" s="24" t="s">
        <v>73</v>
      </c>
      <c r="Q918" s="24" t="s">
        <v>2</v>
      </c>
      <c r="R918" s="383"/>
      <c r="S918" s="24" t="s">
        <v>110</v>
      </c>
      <c r="T918" s="323"/>
      <c r="U918" s="287" t="s">
        <v>33</v>
      </c>
      <c r="V918" s="226"/>
      <c r="W918" s="226" t="s">
        <v>34</v>
      </c>
      <c r="X918" s="227"/>
      <c r="Y918" s="226" t="s">
        <v>35</v>
      </c>
      <c r="Z918" s="226"/>
      <c r="AA918" s="226" t="s">
        <v>36</v>
      </c>
      <c r="AB918" s="226"/>
      <c r="AC918" s="226" t="s">
        <v>37</v>
      </c>
      <c r="AD918" s="226"/>
      <c r="AE918" s="226" t="s">
        <v>38</v>
      </c>
      <c r="AF918" s="227"/>
      <c r="AG918" s="226" t="s">
        <v>39</v>
      </c>
      <c r="AH918" s="226"/>
      <c r="AI918" s="226" t="s">
        <v>40</v>
      </c>
      <c r="AJ918" s="227"/>
      <c r="AK918" s="226" t="s">
        <v>41</v>
      </c>
      <c r="AL918" s="226"/>
      <c r="AM918" s="226" t="s">
        <v>42</v>
      </c>
      <c r="AN918" s="226"/>
      <c r="AO918" s="226" t="s">
        <v>43</v>
      </c>
      <c r="AP918" s="226"/>
      <c r="AQ918" s="226" t="s">
        <v>44</v>
      </c>
      <c r="AR918" s="227"/>
      <c r="AS918" s="226" t="s">
        <v>45</v>
      </c>
      <c r="AT918" s="226"/>
      <c r="AU918" s="226" t="s">
        <v>46</v>
      </c>
      <c r="AV918" s="227"/>
      <c r="AW918" s="226" t="s">
        <v>47</v>
      </c>
      <c r="AX918" s="226"/>
      <c r="AY918" s="226" t="s">
        <v>48</v>
      </c>
      <c r="AZ918" s="227"/>
      <c r="BA918" s="226" t="s">
        <v>49</v>
      </c>
      <c r="BB918" s="226"/>
      <c r="BC918" s="226" t="s">
        <v>50</v>
      </c>
      <c r="BD918" s="226"/>
      <c r="BE918" s="226" t="s">
        <v>51</v>
      </c>
      <c r="BF918" s="227"/>
      <c r="BG918" s="226" t="s">
        <v>52</v>
      </c>
      <c r="BH918" s="226"/>
      <c r="BI918" s="226" t="s">
        <v>53</v>
      </c>
      <c r="BJ918" s="227"/>
      <c r="BK918" s="226" t="s">
        <v>54</v>
      </c>
      <c r="BL918" s="226"/>
      <c r="BM918" s="226" t="s">
        <v>55</v>
      </c>
      <c r="BN918" s="227"/>
      <c r="BO918" s="287" t="s">
        <v>56</v>
      </c>
      <c r="BP918" s="227"/>
      <c r="BT918" s="17" t="s">
        <v>73</v>
      </c>
      <c r="BU918" s="277">
        <f ca="1">IF(P919=1,IF($D$18=$B$966,AY919,AW919),AW919)</f>
        <v>1</v>
      </c>
      <c r="BV918" s="277"/>
      <c r="BX918" s="18" t="s">
        <v>74</v>
      </c>
      <c r="BY918"/>
      <c r="BZ918"/>
      <c r="CB918"/>
      <c r="CC918"/>
      <c r="CD918" t="s">
        <v>123</v>
      </c>
      <c r="EF918"/>
      <c r="EG918"/>
    </row>
    <row r="919" spans="1:181" s="1" customFormat="1" ht="16.5" hidden="1" customHeight="1" thickTop="1" thickBot="1" x14ac:dyDescent="0.3">
      <c r="A919" s="319" t="s">
        <v>132</v>
      </c>
      <c r="B919" s="319"/>
      <c r="C919" s="319"/>
      <c r="D919" s="319"/>
      <c r="E919" s="319"/>
      <c r="F919" s="319"/>
      <c r="G919" s="320">
        <f ca="1">SUM(H921:H942)</f>
        <v>1</v>
      </c>
      <c r="H919" s="321"/>
      <c r="I919" s="25"/>
      <c r="J919" s="26" cm="1">
        <f t="array" aca="1" ref="J919:BP919" ca="1">OFFSET(J920:BP920,G919,0,1,59)</f>
        <v>1</v>
      </c>
      <c r="K919" s="27">
        <f ca="1"/>
        <v>1</v>
      </c>
      <c r="L919" s="28">
        <f ca="1"/>
        <v>1</v>
      </c>
      <c r="M919" s="28">
        <f ca="1"/>
        <v>1</v>
      </c>
      <c r="N919" s="28">
        <f ca="1"/>
        <v>1</v>
      </c>
      <c r="O919" s="28">
        <f ca="1"/>
        <v>1</v>
      </c>
      <c r="P919" s="28">
        <f ca="1"/>
        <v>1</v>
      </c>
      <c r="Q919" s="28">
        <f ca="1"/>
        <v>0</v>
      </c>
      <c r="R919" s="28">
        <f ca="1"/>
        <v>1</v>
      </c>
      <c r="S919" s="28">
        <f ca="1"/>
        <v>1</v>
      </c>
      <c r="T919" s="28">
        <f ca="1"/>
        <v>0</v>
      </c>
      <c r="U919" s="29">
        <f ca="1"/>
        <v>0</v>
      </c>
      <c r="V919" s="30">
        <f ca="1"/>
        <v>0</v>
      </c>
      <c r="W919" s="31">
        <f ca="1"/>
        <v>1.05</v>
      </c>
      <c r="X919" s="32">
        <f ca="1"/>
        <v>0</v>
      </c>
      <c r="Y919" s="33">
        <f ca="1"/>
        <v>-7.2</v>
      </c>
      <c r="Z919" s="34">
        <f ca="1"/>
        <v>0</v>
      </c>
      <c r="AA919" s="31">
        <f ca="1"/>
        <v>-6.7</v>
      </c>
      <c r="AB919" s="34">
        <f ca="1"/>
        <v>0</v>
      </c>
      <c r="AC919" s="31">
        <f ca="1"/>
        <v>0.75</v>
      </c>
      <c r="AD919" s="34">
        <f ca="1"/>
        <v>0</v>
      </c>
      <c r="AE919" s="31">
        <f ca="1"/>
        <v>1.45</v>
      </c>
      <c r="AF919" s="34">
        <f ca="1"/>
        <v>0</v>
      </c>
      <c r="AG919" s="33">
        <f ca="1"/>
        <v>2</v>
      </c>
      <c r="AH919" s="34">
        <f ca="1"/>
        <v>0</v>
      </c>
      <c r="AI919" s="31">
        <f ca="1"/>
        <v>1</v>
      </c>
      <c r="AJ919" s="34">
        <f ca="1"/>
        <v>0</v>
      </c>
      <c r="AK919" s="33">
        <f ca="1"/>
        <v>2</v>
      </c>
      <c r="AL919" s="34">
        <f ca="1"/>
        <v>0</v>
      </c>
      <c r="AM919" s="31">
        <f ca="1"/>
        <v>0</v>
      </c>
      <c r="AN919" s="34">
        <f ca="1"/>
        <v>0</v>
      </c>
      <c r="AO919" s="31">
        <f ca="1"/>
        <v>1</v>
      </c>
      <c r="AP919" s="34">
        <f ca="1"/>
        <v>0</v>
      </c>
      <c r="AQ919" s="31">
        <f ca="1"/>
        <v>0</v>
      </c>
      <c r="AR919" s="34">
        <f ca="1"/>
        <v>0</v>
      </c>
      <c r="AS919" s="33">
        <f ca="1"/>
        <v>1</v>
      </c>
      <c r="AT919" s="34">
        <f ca="1"/>
        <v>0</v>
      </c>
      <c r="AU919" s="31">
        <f ca="1"/>
        <v>0</v>
      </c>
      <c r="AV919" s="34">
        <f ca="1"/>
        <v>0</v>
      </c>
      <c r="AW919" s="33">
        <f ca="1"/>
        <v>1</v>
      </c>
      <c r="AX919" s="34">
        <f ca="1"/>
        <v>0</v>
      </c>
      <c r="AY919" s="31">
        <f ca="1"/>
        <v>0</v>
      </c>
      <c r="AZ919" s="34">
        <f ca="1"/>
        <v>0</v>
      </c>
      <c r="BA919" s="33">
        <f ca="1"/>
        <v>6.5</v>
      </c>
      <c r="BB919" s="34">
        <f ca="1"/>
        <v>0</v>
      </c>
      <c r="BC919" s="31">
        <f ca="1"/>
        <v>4</v>
      </c>
      <c r="BD919" s="34">
        <f ca="1"/>
        <v>0</v>
      </c>
      <c r="BE919" s="31">
        <f ca="1"/>
        <v>0</v>
      </c>
      <c r="BF919" s="34">
        <f ca="1"/>
        <v>0</v>
      </c>
      <c r="BG919" s="33">
        <f ca="1"/>
        <v>2</v>
      </c>
      <c r="BH919" s="34">
        <f ca="1"/>
        <v>0</v>
      </c>
      <c r="BI919" s="31">
        <f ca="1"/>
        <v>1</v>
      </c>
      <c r="BJ919" s="34">
        <f ca="1"/>
        <v>0</v>
      </c>
      <c r="BK919" s="33">
        <f ca="1"/>
        <v>8</v>
      </c>
      <c r="BL919" s="34">
        <f ca="1"/>
        <v>0</v>
      </c>
      <c r="BM919" s="31">
        <f ca="1"/>
        <v>2.9</v>
      </c>
      <c r="BN919" s="34">
        <f ca="1"/>
        <v>0</v>
      </c>
      <c r="BO919" s="35">
        <f ca="1"/>
        <v>1.5</v>
      </c>
      <c r="BP919" s="36">
        <f ca="1"/>
        <v>0</v>
      </c>
      <c r="BT919" s="17" t="s">
        <v>75</v>
      </c>
      <c r="BU919" s="209">
        <f ca="1">IF($D$16=$B$958,U919,W919)</f>
        <v>1.05</v>
      </c>
      <c r="BV919" s="209"/>
      <c r="BX919" s="18" t="s">
        <v>67</v>
      </c>
      <c r="BY919"/>
      <c r="BZ919"/>
      <c r="CB919" s="37"/>
      <c r="CC919" s="37"/>
      <c r="CD919" t="s">
        <v>124</v>
      </c>
      <c r="EF919" s="37"/>
      <c r="EG919" s="37"/>
    </row>
    <row r="920" spans="1:181" s="1" customFormat="1" ht="4.5" hidden="1" customHeight="1" thickTop="1" thickBot="1" x14ac:dyDescent="0.3">
      <c r="A920" s="325"/>
      <c r="B920" s="325"/>
      <c r="C920" s="325"/>
      <c r="D920" s="325"/>
      <c r="E920" s="325"/>
      <c r="F920" s="325"/>
      <c r="G920" s="38"/>
      <c r="H920" s="39"/>
      <c r="I920" s="40"/>
      <c r="J920" s="40"/>
      <c r="K920" s="41"/>
      <c r="L920" s="40"/>
      <c r="M920" s="40"/>
      <c r="N920" s="40"/>
      <c r="O920" s="40"/>
      <c r="P920" s="40"/>
      <c r="Q920" s="40"/>
      <c r="R920" s="40"/>
      <c r="S920" s="40"/>
      <c r="T920" s="40"/>
      <c r="U920" s="327"/>
      <c r="V920" s="328"/>
      <c r="W920" s="230"/>
      <c r="X920" s="234"/>
      <c r="Y920" s="327"/>
      <c r="Z920" s="328"/>
      <c r="AA920" s="328"/>
      <c r="AB920" s="328"/>
      <c r="AC920" s="230"/>
      <c r="AD920" s="230"/>
      <c r="AE920" s="230"/>
      <c r="AF920" s="234"/>
      <c r="AG920" s="230"/>
      <c r="AH920" s="230"/>
      <c r="AI920" s="230"/>
      <c r="AJ920" s="234"/>
      <c r="AK920" s="230"/>
      <c r="AL920" s="230"/>
      <c r="AM920" s="230"/>
      <c r="AN920" s="230"/>
      <c r="AO920" s="230"/>
      <c r="AP920" s="230"/>
      <c r="AQ920" s="230"/>
      <c r="AR920" s="234"/>
      <c r="AS920" s="230"/>
      <c r="AT920" s="230"/>
      <c r="AU920" s="230"/>
      <c r="AV920" s="234"/>
      <c r="AW920" s="230"/>
      <c r="AX920" s="230"/>
      <c r="AY920" s="230"/>
      <c r="AZ920" s="234"/>
      <c r="BA920" s="230"/>
      <c r="BB920" s="230"/>
      <c r="BC920" s="230"/>
      <c r="BD920" s="230"/>
      <c r="BE920" s="230"/>
      <c r="BF920" s="234"/>
      <c r="BG920" s="230"/>
      <c r="BH920" s="230"/>
      <c r="BI920" s="230"/>
      <c r="BJ920" s="234"/>
      <c r="BK920" s="230"/>
      <c r="BL920" s="230"/>
      <c r="BM920" s="230"/>
      <c r="BN920" s="234"/>
      <c r="BO920" s="42"/>
      <c r="BP920" s="43"/>
    </row>
    <row r="921" spans="1:181" s="1" customFormat="1" ht="15.75" hidden="1" thickTop="1" x14ac:dyDescent="0.25">
      <c r="A921" s="209" t="str">
        <f ca="1">FU960</f>
        <v>FMS (Shuttle)</v>
      </c>
      <c r="B921" s="209"/>
      <c r="C921" s="209"/>
      <c r="D921" s="209"/>
      <c r="E921" s="209"/>
      <c r="F921" s="209"/>
      <c r="G921" s="44">
        <v>1</v>
      </c>
      <c r="H921" s="45">
        <f t="shared" ref="H921:H942" ca="1" si="1">IF(A921=$D$8,G921,0)</f>
        <v>1</v>
      </c>
      <c r="J921" s="44">
        <v>1</v>
      </c>
      <c r="K921" s="1">
        <v>1</v>
      </c>
      <c r="L921" s="1">
        <v>1</v>
      </c>
      <c r="M921" s="1">
        <v>1</v>
      </c>
      <c r="N921" s="1">
        <v>1</v>
      </c>
      <c r="O921" s="1">
        <v>1</v>
      </c>
      <c r="P921" s="1">
        <v>1</v>
      </c>
      <c r="R921" s="1">
        <v>1</v>
      </c>
      <c r="S921" s="1">
        <v>1</v>
      </c>
      <c r="U921" s="235">
        <v>0</v>
      </c>
      <c r="V921" s="236"/>
      <c r="W921" s="236">
        <v>1.05</v>
      </c>
      <c r="X921" s="237"/>
      <c r="Y921" s="235">
        <v>-7.2</v>
      </c>
      <c r="Z921" s="236"/>
      <c r="AA921" s="236">
        <v>-6.7</v>
      </c>
      <c r="AB921" s="236"/>
      <c r="AC921" s="236">
        <v>0.75</v>
      </c>
      <c r="AD921" s="236"/>
      <c r="AE921" s="236">
        <v>1.45</v>
      </c>
      <c r="AF921" s="237"/>
      <c r="AG921" s="235">
        <v>2</v>
      </c>
      <c r="AH921" s="236"/>
      <c r="AI921" s="236">
        <v>1</v>
      </c>
      <c r="AJ921" s="237"/>
      <c r="AK921" s="235">
        <v>2</v>
      </c>
      <c r="AL921" s="236"/>
      <c r="AM921" s="236">
        <v>0</v>
      </c>
      <c r="AN921" s="236"/>
      <c r="AO921" s="236">
        <v>1</v>
      </c>
      <c r="AP921" s="236"/>
      <c r="AQ921" s="236">
        <v>0</v>
      </c>
      <c r="AR921" s="237"/>
      <c r="AS921" s="235">
        <v>1</v>
      </c>
      <c r="AT921" s="236"/>
      <c r="AU921" s="283">
        <v>0</v>
      </c>
      <c r="AV921" s="284"/>
      <c r="AW921" s="235">
        <v>1</v>
      </c>
      <c r="AX921" s="236"/>
      <c r="AY921" s="236">
        <v>0</v>
      </c>
      <c r="AZ921" s="237"/>
      <c r="BA921" s="267">
        <v>6.5</v>
      </c>
      <c r="BB921" s="268"/>
      <c r="BC921" s="268">
        <v>4</v>
      </c>
      <c r="BD921" s="268"/>
      <c r="BE921" s="268"/>
      <c r="BF921" s="268"/>
      <c r="BG921" s="235">
        <v>2</v>
      </c>
      <c r="BH921" s="236"/>
      <c r="BI921" s="236">
        <v>1</v>
      </c>
      <c r="BJ921" s="237"/>
      <c r="BK921" s="235">
        <v>8</v>
      </c>
      <c r="BL921" s="236"/>
      <c r="BM921" s="236">
        <v>2.9</v>
      </c>
      <c r="BN921" s="237"/>
      <c r="BO921" s="214">
        <v>1.5</v>
      </c>
      <c r="BP921" s="218"/>
    </row>
    <row r="922" spans="1:181" s="1" customFormat="1" ht="15" hidden="1" customHeight="1" thickBot="1" x14ac:dyDescent="0.3">
      <c r="A922" s="209" t="str">
        <f ca="1">FU961</f>
        <v>FMS Plus</v>
      </c>
      <c r="B922" s="209"/>
      <c r="C922" s="209"/>
      <c r="D922" s="209"/>
      <c r="E922" s="209"/>
      <c r="F922" s="210"/>
      <c r="G922" s="44">
        <f>G921+1</f>
        <v>2</v>
      </c>
      <c r="H922" s="45">
        <f t="shared" ca="1" si="1"/>
        <v>0</v>
      </c>
      <c r="J922" s="44">
        <v>1</v>
      </c>
      <c r="K922" s="1">
        <v>2</v>
      </c>
      <c r="L922" s="1">
        <v>2</v>
      </c>
      <c r="U922" s="288">
        <v>0</v>
      </c>
      <c r="V922" s="269"/>
      <c r="W922" s="269">
        <v>-1.5</v>
      </c>
      <c r="X922" s="270"/>
      <c r="Y922" s="288">
        <v>-6.8</v>
      </c>
      <c r="Z922" s="269"/>
      <c r="AA922" s="269">
        <v>-2</v>
      </c>
      <c r="AB922" s="269"/>
      <c r="AC922" s="269"/>
      <c r="AD922" s="269"/>
      <c r="AE922" s="269"/>
      <c r="AF922" s="270"/>
      <c r="AG922" s="214">
        <v>2</v>
      </c>
      <c r="AH922" s="215"/>
      <c r="AI922" s="215"/>
      <c r="AJ922" s="218"/>
      <c r="AK922" s="214">
        <v>2</v>
      </c>
      <c r="AL922" s="215"/>
      <c r="AM922" s="215"/>
      <c r="AN922" s="215"/>
      <c r="AO922" s="215"/>
      <c r="AP922" s="215"/>
      <c r="AQ922" s="215"/>
      <c r="AR922" s="218"/>
      <c r="AS922" s="214">
        <v>1</v>
      </c>
      <c r="AT922" s="215"/>
      <c r="AU922" s="215"/>
      <c r="AV922" s="218"/>
      <c r="AW922" s="214">
        <v>1</v>
      </c>
      <c r="AX922" s="215"/>
      <c r="AY922" s="215"/>
      <c r="AZ922" s="218"/>
      <c r="BA922" s="214">
        <v>5.5</v>
      </c>
      <c r="BB922" s="215"/>
      <c r="BC922" s="215">
        <v>5.5</v>
      </c>
      <c r="BD922" s="215"/>
      <c r="BE922" s="215"/>
      <c r="BF922" s="215"/>
      <c r="BG922" s="214">
        <v>1</v>
      </c>
      <c r="BH922" s="215"/>
      <c r="BI922" s="215"/>
      <c r="BJ922" s="218"/>
      <c r="BK922" s="231">
        <v>9.5</v>
      </c>
      <c r="BL922" s="232"/>
      <c r="BM922" s="232"/>
      <c r="BN922" s="233"/>
      <c r="BO922" s="214">
        <v>1.5</v>
      </c>
      <c r="BP922" s="218"/>
      <c r="BT922" s="17" t="s">
        <v>76</v>
      </c>
      <c r="BU922" s="209">
        <f ca="1">IF($D$16=$B$958,Y919,AA919)</f>
        <v>-6.7</v>
      </c>
      <c r="BV922" s="209"/>
      <c r="BX922" s="18" t="s">
        <v>29</v>
      </c>
      <c r="BY922"/>
      <c r="BZ922"/>
      <c r="CB922" s="37"/>
      <c r="CC922" s="37"/>
      <c r="CD922" t="s">
        <v>77</v>
      </c>
      <c r="FR922" s="144"/>
      <c r="FS922" s="144"/>
      <c r="FT922" s="144"/>
      <c r="FU922" s="145" t="s">
        <v>222</v>
      </c>
      <c r="FV922" s="146">
        <v>1</v>
      </c>
      <c r="FW922" s="146">
        <v>2</v>
      </c>
      <c r="FX922" s="146">
        <v>3</v>
      </c>
      <c r="FY922" s="146">
        <v>4</v>
      </c>
    </row>
    <row r="923" spans="1:181" s="1" customFormat="1" ht="15" hidden="1" customHeight="1" thickBot="1" x14ac:dyDescent="0.3">
      <c r="A923" s="209" t="str">
        <f ca="1">FU962</f>
        <v>FMS Plus Recess</v>
      </c>
      <c r="B923" s="209"/>
      <c r="C923" s="209"/>
      <c r="D923" s="209"/>
      <c r="E923" s="209"/>
      <c r="F923" s="210"/>
      <c r="G923" s="44">
        <f t="shared" ref="G923:G939" si="2">G922+1</f>
        <v>3</v>
      </c>
      <c r="H923" s="45">
        <f t="shared" ca="1" si="1"/>
        <v>0</v>
      </c>
      <c r="J923" s="44">
        <v>1</v>
      </c>
      <c r="K923" s="1">
        <v>2</v>
      </c>
      <c r="L923" s="1">
        <v>2</v>
      </c>
      <c r="U923" s="288">
        <v>0</v>
      </c>
      <c r="V923" s="269"/>
      <c r="W923" s="269">
        <v>-1.5</v>
      </c>
      <c r="X923" s="270"/>
      <c r="Y923" s="288">
        <v>-6.8</v>
      </c>
      <c r="Z923" s="269"/>
      <c r="AA923" s="269">
        <v>-2</v>
      </c>
      <c r="AB923" s="269"/>
      <c r="AC923" s="269"/>
      <c r="AD923" s="269"/>
      <c r="AE923" s="269"/>
      <c r="AF923" s="270"/>
      <c r="AG923" s="214">
        <v>2</v>
      </c>
      <c r="AH923" s="215"/>
      <c r="AI923" s="215"/>
      <c r="AJ923" s="218"/>
      <c r="AK923" s="214">
        <v>2</v>
      </c>
      <c r="AL923" s="215"/>
      <c r="AM923" s="215"/>
      <c r="AN923" s="215"/>
      <c r="AO923" s="215"/>
      <c r="AP923" s="215"/>
      <c r="AQ923" s="215"/>
      <c r="AR923" s="218"/>
      <c r="AS923" s="214">
        <v>1</v>
      </c>
      <c r="AT923" s="215"/>
      <c r="AU923" s="215"/>
      <c r="AV923" s="218"/>
      <c r="AW923" s="214">
        <v>1</v>
      </c>
      <c r="AX923" s="215"/>
      <c r="AY923" s="215"/>
      <c r="AZ923" s="218"/>
      <c r="BA923" s="214">
        <v>6.25</v>
      </c>
      <c r="BB923" s="215"/>
      <c r="BC923" s="215">
        <v>6.25</v>
      </c>
      <c r="BD923" s="215"/>
      <c r="BE923" s="215"/>
      <c r="BF923" s="215"/>
      <c r="BG923" s="214">
        <v>1</v>
      </c>
      <c r="BH923" s="215"/>
      <c r="BI923" s="215"/>
      <c r="BJ923" s="218"/>
      <c r="BK923" s="231">
        <v>9.5</v>
      </c>
      <c r="BL923" s="232"/>
      <c r="BM923" s="232"/>
      <c r="BN923" s="233"/>
      <c r="BO923" s="214">
        <v>1.5</v>
      </c>
      <c r="BP923" s="218"/>
      <c r="BT923" s="17" t="s">
        <v>62</v>
      </c>
      <c r="BU923" s="209">
        <f>$D$20/2</f>
        <v>0</v>
      </c>
      <c r="BV923" s="209"/>
      <c r="BX923" s="18" t="s">
        <v>78</v>
      </c>
      <c r="BY923"/>
      <c r="BZ923"/>
      <c r="CB923" s="37"/>
      <c r="CC923" s="37"/>
      <c r="CD923" s="49" t="s">
        <v>79</v>
      </c>
      <c r="FR923" s="144"/>
      <c r="FS923" s="144"/>
      <c r="FT923" s="144"/>
      <c r="FU923" s="147">
        <f>SUM(FV923:FY923)</f>
        <v>1</v>
      </c>
      <c r="FV923" s="148">
        <f>IF($A$2=FV924,FV922,0)</f>
        <v>1</v>
      </c>
      <c r="FW923" s="149">
        <f>IF($A$2=FW924,FW922,0)</f>
        <v>0</v>
      </c>
      <c r="FX923" s="149">
        <f>IF($A$2=FX924,FX922,0)</f>
        <v>0</v>
      </c>
      <c r="FY923" s="150">
        <f>IF($A$2=FY924,FY922,0)</f>
        <v>0</v>
      </c>
    </row>
    <row r="924" spans="1:181" s="1" customFormat="1" ht="15" hidden="1" customHeight="1" x14ac:dyDescent="0.25">
      <c r="A924" s="209" t="str">
        <f t="shared" ref="A924:A942" ca="1" si="3">FU963</f>
        <v>MRS</v>
      </c>
      <c r="B924" s="209"/>
      <c r="C924" s="209"/>
      <c r="D924" s="209"/>
      <c r="E924" s="209"/>
      <c r="F924" s="210"/>
      <c r="G924" s="44">
        <f t="shared" si="2"/>
        <v>4</v>
      </c>
      <c r="H924" s="45">
        <f t="shared" ca="1" si="1"/>
        <v>0</v>
      </c>
      <c r="J924" s="44">
        <v>1</v>
      </c>
      <c r="L924" s="1">
        <v>1</v>
      </c>
      <c r="M924" s="1">
        <v>1</v>
      </c>
      <c r="N924" s="1">
        <v>1</v>
      </c>
      <c r="O924" s="1">
        <v>1</v>
      </c>
      <c r="P924" s="1">
        <v>1</v>
      </c>
      <c r="R924" s="1">
        <v>1</v>
      </c>
      <c r="S924" s="1">
        <v>1</v>
      </c>
      <c r="U924" s="214">
        <v>0</v>
      </c>
      <c r="V924" s="215"/>
      <c r="W924" s="215"/>
      <c r="X924" s="218"/>
      <c r="Y924" s="211">
        <v>-7.2</v>
      </c>
      <c r="Z924" s="209"/>
      <c r="AA924" s="209">
        <v>-6.7</v>
      </c>
      <c r="AB924" s="209"/>
      <c r="AC924" s="209">
        <v>0.75</v>
      </c>
      <c r="AD924" s="209"/>
      <c r="AE924" s="209">
        <v>1.45</v>
      </c>
      <c r="AF924" s="210"/>
      <c r="AG924" s="211">
        <v>3</v>
      </c>
      <c r="AH924" s="209"/>
      <c r="AI924" s="209">
        <v>2</v>
      </c>
      <c r="AJ924" s="210"/>
      <c r="AK924" s="211">
        <v>3</v>
      </c>
      <c r="AL924" s="209"/>
      <c r="AM924" s="209">
        <v>3</v>
      </c>
      <c r="AN924" s="209"/>
      <c r="AO924" s="209">
        <v>2</v>
      </c>
      <c r="AP924" s="209"/>
      <c r="AQ924" s="209">
        <v>2</v>
      </c>
      <c r="AR924" s="210"/>
      <c r="AS924" s="211">
        <v>0</v>
      </c>
      <c r="AT924" s="209"/>
      <c r="AU924" s="238">
        <v>1</v>
      </c>
      <c r="AV924" s="239"/>
      <c r="AW924" s="211">
        <v>0</v>
      </c>
      <c r="AX924" s="209"/>
      <c r="AY924" s="238">
        <v>1</v>
      </c>
      <c r="AZ924" s="239"/>
      <c r="BA924" s="214">
        <v>12</v>
      </c>
      <c r="BB924" s="215"/>
      <c r="BC924" s="215">
        <v>12</v>
      </c>
      <c r="BD924" s="215"/>
      <c r="BE924" s="215"/>
      <c r="BF924" s="215"/>
      <c r="BG924" s="211">
        <v>2</v>
      </c>
      <c r="BH924" s="209"/>
      <c r="BI924" s="238">
        <v>1</v>
      </c>
      <c r="BJ924" s="239"/>
      <c r="BK924" s="211">
        <v>8</v>
      </c>
      <c r="BL924" s="209"/>
      <c r="BM924" s="209">
        <v>2.9</v>
      </c>
      <c r="BN924" s="210"/>
      <c r="BO924" s="214">
        <v>0</v>
      </c>
      <c r="BP924" s="218"/>
      <c r="BT924" s="17" t="s">
        <v>2</v>
      </c>
      <c r="BU924" s="209">
        <f ca="1">IF(Q919=1,IF($D$16=$B$958,BC919,BE919),BC919)</f>
        <v>4</v>
      </c>
      <c r="BV924" s="209"/>
      <c r="BX924" s="18" t="s">
        <v>80</v>
      </c>
      <c r="BY924"/>
      <c r="BZ924"/>
      <c r="CB924" s="50"/>
      <c r="CC924" s="50"/>
      <c r="CD924" s="49" t="s">
        <v>81</v>
      </c>
      <c r="FR924" s="212" t="s">
        <v>223</v>
      </c>
      <c r="FS924" s="212"/>
      <c r="FT924" s="212"/>
      <c r="FU924" s="151" t="str" cm="1">
        <f t="array" aca="1" ref="FU924:FU981" ca="1">OFFSET(FU924:FU979,0,FU923,58,1)</f>
        <v>English</v>
      </c>
      <c r="FV924" s="158" t="s">
        <v>220</v>
      </c>
      <c r="FW924" s="159" t="s">
        <v>221</v>
      </c>
      <c r="FX924" s="159" t="s">
        <v>224</v>
      </c>
      <c r="FY924" s="160" t="s">
        <v>225</v>
      </c>
    </row>
    <row r="925" spans="1:181" s="1" customFormat="1" ht="15" hidden="1" customHeight="1" x14ac:dyDescent="0.25">
      <c r="A925" s="209" t="str">
        <f t="shared" ca="1" si="3"/>
        <v>CCS</v>
      </c>
      <c r="B925" s="209"/>
      <c r="C925" s="209"/>
      <c r="D925" s="209"/>
      <c r="E925" s="209"/>
      <c r="F925" s="210"/>
      <c r="G925" s="44">
        <f t="shared" si="2"/>
        <v>5</v>
      </c>
      <c r="H925" s="45">
        <f t="shared" ca="1" si="1"/>
        <v>0</v>
      </c>
      <c r="J925" s="44">
        <v>3</v>
      </c>
      <c r="K925" s="1">
        <v>2</v>
      </c>
      <c r="L925" s="1">
        <v>2</v>
      </c>
      <c r="Q925" s="1">
        <v>1</v>
      </c>
      <c r="U925" s="288">
        <v>0</v>
      </c>
      <c r="V925" s="269"/>
      <c r="W925" s="269">
        <v>0.7</v>
      </c>
      <c r="X925" s="270"/>
      <c r="Y925" s="288">
        <v>-7.2</v>
      </c>
      <c r="Z925" s="269"/>
      <c r="AA925" s="269">
        <v>-6.7</v>
      </c>
      <c r="AB925" s="269"/>
      <c r="AC925" s="269"/>
      <c r="AD925" s="269"/>
      <c r="AE925" s="269"/>
      <c r="AF925" s="270"/>
      <c r="AG925" s="214">
        <v>2</v>
      </c>
      <c r="AH925" s="215"/>
      <c r="AI925" s="215"/>
      <c r="AJ925" s="218"/>
      <c r="AK925" s="214">
        <v>2</v>
      </c>
      <c r="AL925" s="215"/>
      <c r="AM925" s="215"/>
      <c r="AN925" s="215"/>
      <c r="AO925" s="215"/>
      <c r="AP925" s="215"/>
      <c r="AQ925" s="215"/>
      <c r="AR925" s="218"/>
      <c r="AS925" s="214">
        <v>1</v>
      </c>
      <c r="AT925" s="215"/>
      <c r="AU925" s="215"/>
      <c r="AV925" s="218"/>
      <c r="AW925" s="214">
        <v>1</v>
      </c>
      <c r="AX925" s="215"/>
      <c r="AY925" s="215"/>
      <c r="AZ925" s="218"/>
      <c r="BA925" s="214">
        <v>4</v>
      </c>
      <c r="BB925" s="215"/>
      <c r="BC925" s="209">
        <v>4</v>
      </c>
      <c r="BD925" s="209"/>
      <c r="BE925" s="209">
        <v>1.5</v>
      </c>
      <c r="BF925" s="209"/>
      <c r="BG925" s="214">
        <v>1</v>
      </c>
      <c r="BH925" s="215"/>
      <c r="BI925" s="215"/>
      <c r="BJ925" s="218"/>
      <c r="BK925" s="231">
        <v>8</v>
      </c>
      <c r="BL925" s="232"/>
      <c r="BM925" s="232"/>
      <c r="BN925" s="233"/>
      <c r="BO925" s="214">
        <v>1.5</v>
      </c>
      <c r="BP925" s="218"/>
      <c r="BT925" s="17" t="s">
        <v>82</v>
      </c>
      <c r="BU925" s="209">
        <f ca="1">IF(K919=1, BU913, IF(K919=2, BU919,U919 ))</f>
        <v>0</v>
      </c>
      <c r="BV925" s="209"/>
      <c r="BX925" s="18" t="s">
        <v>140</v>
      </c>
      <c r="BY925"/>
      <c r="BZ925"/>
      <c r="CB925"/>
      <c r="CC925"/>
      <c r="CD925"/>
      <c r="FR925" s="208" t="s">
        <v>226</v>
      </c>
      <c r="FS925" s="208"/>
      <c r="FT925" s="208"/>
      <c r="FU925" s="152" t="str">
        <f ca="1"/>
        <v>Track type</v>
      </c>
      <c r="FV925" s="161" t="s">
        <v>273</v>
      </c>
      <c r="FW925" s="162" t="s">
        <v>272</v>
      </c>
      <c r="FX925" s="162"/>
      <c r="FY925" s="163"/>
    </row>
    <row r="926" spans="1:181" s="1" customFormat="1" hidden="1" x14ac:dyDescent="0.25">
      <c r="A926" s="209" t="str">
        <f t="shared" ca="1" si="3"/>
        <v>CRS Corded</v>
      </c>
      <c r="B926" s="209"/>
      <c r="C926" s="209"/>
      <c r="D926" s="209"/>
      <c r="E926" s="209"/>
      <c r="F926" s="210"/>
      <c r="G926" s="44">
        <f t="shared" si="2"/>
        <v>6</v>
      </c>
      <c r="H926" s="45">
        <f t="shared" ca="1" si="1"/>
        <v>0</v>
      </c>
      <c r="J926" s="44">
        <v>3</v>
      </c>
      <c r="L926" s="1">
        <v>2</v>
      </c>
      <c r="U926" s="214">
        <v>0</v>
      </c>
      <c r="V926" s="215"/>
      <c r="W926" s="215"/>
      <c r="X926" s="218"/>
      <c r="Y926" s="288">
        <v>-7.2</v>
      </c>
      <c r="Z926" s="269"/>
      <c r="AA926" s="269">
        <v>-6.7</v>
      </c>
      <c r="AB926" s="269"/>
      <c r="AC926" s="269"/>
      <c r="AD926" s="269"/>
      <c r="AE926" s="269"/>
      <c r="AF926" s="270"/>
      <c r="AG926" s="214">
        <v>2</v>
      </c>
      <c r="AH926" s="215"/>
      <c r="AI926" s="215"/>
      <c r="AJ926" s="218"/>
      <c r="AK926" s="214">
        <v>2</v>
      </c>
      <c r="AL926" s="215"/>
      <c r="AM926" s="215"/>
      <c r="AN926" s="215"/>
      <c r="AO926" s="215"/>
      <c r="AP926" s="215"/>
      <c r="AQ926" s="215"/>
      <c r="AR926" s="218"/>
      <c r="AS926" s="214">
        <v>1</v>
      </c>
      <c r="AT926" s="215"/>
      <c r="AU926" s="215"/>
      <c r="AV926" s="218"/>
      <c r="AW926" s="214">
        <v>1</v>
      </c>
      <c r="AX926" s="215"/>
      <c r="AY926" s="215"/>
      <c r="AZ926" s="218"/>
      <c r="BA926" s="214">
        <v>5.5</v>
      </c>
      <c r="BB926" s="215"/>
      <c r="BC926" s="215">
        <v>5.5</v>
      </c>
      <c r="BD926" s="215"/>
      <c r="BE926" s="215"/>
      <c r="BF926" s="215"/>
      <c r="BG926" s="214">
        <v>1</v>
      </c>
      <c r="BH926" s="215"/>
      <c r="BI926" s="215"/>
      <c r="BJ926" s="218"/>
      <c r="BK926" s="231">
        <v>8</v>
      </c>
      <c r="BL926" s="232"/>
      <c r="BM926" s="232"/>
      <c r="BN926" s="233"/>
      <c r="BO926" s="214">
        <v>0</v>
      </c>
      <c r="BP926" s="218"/>
      <c r="BT926" s="17" t="s">
        <v>83</v>
      </c>
      <c r="BU926" s="209">
        <f ca="1">IF(L919=1,$BU914,IF(L919=2,BU922,IF(L919=3,BU923,$Y919)))</f>
        <v>-6.7</v>
      </c>
      <c r="BV926" s="209"/>
      <c r="BX926" s="18" t="s">
        <v>141</v>
      </c>
      <c r="BY926"/>
      <c r="BZ926"/>
      <c r="CB926"/>
      <c r="CC926"/>
      <c r="CD926"/>
      <c r="FR926" s="208"/>
      <c r="FS926" s="208"/>
      <c r="FT926" s="208"/>
      <c r="FU926" s="154" t="str">
        <f ca="1"/>
        <v>Track size</v>
      </c>
      <c r="FV926" s="191" t="s">
        <v>218</v>
      </c>
      <c r="FW926" s="189" t="s">
        <v>267</v>
      </c>
      <c r="FX926" s="173"/>
      <c r="FY926" s="176"/>
    </row>
    <row r="927" spans="1:181" s="1" customFormat="1" ht="15" hidden="1" customHeight="1" x14ac:dyDescent="0.25">
      <c r="A927" s="209" t="str">
        <f t="shared" ca="1" si="3"/>
        <v>CRS 20</v>
      </c>
      <c r="B927" s="209"/>
      <c r="C927" s="209"/>
      <c r="D927" s="209"/>
      <c r="E927" s="209"/>
      <c r="F927" s="210"/>
      <c r="G927" s="44">
        <f t="shared" si="2"/>
        <v>7</v>
      </c>
      <c r="H927" s="45">
        <f t="shared" ca="1" si="1"/>
        <v>0</v>
      </c>
      <c r="J927" s="44">
        <v>2</v>
      </c>
      <c r="T927" s="1">
        <v>1</v>
      </c>
      <c r="U927" s="214">
        <v>0</v>
      </c>
      <c r="V927" s="215"/>
      <c r="W927" s="215"/>
      <c r="X927" s="218"/>
      <c r="Y927" s="214">
        <v>-0.55000000000000004</v>
      </c>
      <c r="Z927" s="215"/>
      <c r="AA927" s="215"/>
      <c r="AB927" s="215"/>
      <c r="AC927" s="215"/>
      <c r="AD927" s="215"/>
      <c r="AE927" s="215"/>
      <c r="AF927" s="218"/>
      <c r="AG927" s="214">
        <v>0</v>
      </c>
      <c r="AH927" s="215"/>
      <c r="AI927" s="215"/>
      <c r="AJ927" s="218"/>
      <c r="AK927" s="214">
        <v>0</v>
      </c>
      <c r="AL927" s="215"/>
      <c r="AM927" s="215"/>
      <c r="AN927" s="215"/>
      <c r="AO927" s="215"/>
      <c r="AP927" s="215"/>
      <c r="AQ927" s="215"/>
      <c r="AR927" s="218"/>
      <c r="AS927" s="214">
        <v>1</v>
      </c>
      <c r="AT927" s="215"/>
      <c r="AU927" s="215"/>
      <c r="AV927" s="218"/>
      <c r="AW927" s="214">
        <v>1</v>
      </c>
      <c r="AX927" s="215"/>
      <c r="AY927" s="215"/>
      <c r="AZ927" s="218"/>
      <c r="BA927" s="214">
        <v>0.2</v>
      </c>
      <c r="BB927" s="215"/>
      <c r="BC927" s="215">
        <v>0.2</v>
      </c>
      <c r="BD927" s="215"/>
      <c r="BE927" s="215"/>
      <c r="BF927" s="215"/>
      <c r="BG927" s="214">
        <v>0</v>
      </c>
      <c r="BH927" s="215"/>
      <c r="BI927" s="215"/>
      <c r="BJ927" s="218"/>
      <c r="BK927" s="231">
        <v>0</v>
      </c>
      <c r="BL927" s="232"/>
      <c r="BM927" s="232"/>
      <c r="BN927" s="233"/>
      <c r="BO927" s="214">
        <v>2.2999999999999998</v>
      </c>
      <c r="BP927" s="218"/>
      <c r="BT927" s="279" t="s">
        <v>13</v>
      </c>
      <c r="BU927" s="280">
        <f ca="1">IF(D16=B958,ROUNDUP((((((D10 - BA919 - BU924) / 2 ) - BU943 ) + BU926 ) / BU912 ), 0 )+1,ROUNDUP( (((D10 - BA919 - BU924 + IF(BU925&gt;0,BU924-BU925,0)) + BU926 ) / BU912 )+ 1, 0 ))</f>
        <v>12</v>
      </c>
      <c r="BV927" s="280"/>
      <c r="BX927" s="217" t="s">
        <v>173</v>
      </c>
      <c r="BY927" s="217"/>
      <c r="BZ927" s="217"/>
      <c r="CA927" s="217"/>
      <c r="CB927" s="217"/>
      <c r="CC927" s="217"/>
      <c r="CD927" t="s">
        <v>178</v>
      </c>
      <c r="FR927" s="208"/>
      <c r="FS927" s="208"/>
      <c r="FT927" s="208"/>
      <c r="FU927" s="155" t="str">
        <f ca="1"/>
        <v>in cm</v>
      </c>
      <c r="FV927" s="192" t="s">
        <v>274</v>
      </c>
      <c r="FW927" s="190" t="s">
        <v>274</v>
      </c>
      <c r="FX927" s="178"/>
      <c r="FY927" s="179"/>
    </row>
    <row r="928" spans="1:181" s="1" customFormat="1" hidden="1" x14ac:dyDescent="0.25">
      <c r="A928" s="209" t="str">
        <f t="shared" ca="1" si="3"/>
        <v>CRS 28</v>
      </c>
      <c r="B928" s="209"/>
      <c r="C928" s="209"/>
      <c r="D928" s="209"/>
      <c r="E928" s="209"/>
      <c r="F928" s="210"/>
      <c r="G928" s="44">
        <f t="shared" si="2"/>
        <v>8</v>
      </c>
      <c r="H928" s="45">
        <f t="shared" ca="1" si="1"/>
        <v>0</v>
      </c>
      <c r="J928" s="44">
        <v>2</v>
      </c>
      <c r="L928" s="1">
        <v>2</v>
      </c>
      <c r="U928" s="214">
        <v>0</v>
      </c>
      <c r="V928" s="215"/>
      <c r="W928" s="215"/>
      <c r="X928" s="218"/>
      <c r="Y928" s="288">
        <v>-0.55000000000000004</v>
      </c>
      <c r="Z928" s="269"/>
      <c r="AA928" s="269">
        <v>-1.6</v>
      </c>
      <c r="AB928" s="269"/>
      <c r="AC928" s="269"/>
      <c r="AD928" s="269"/>
      <c r="AE928" s="269"/>
      <c r="AF928" s="270"/>
      <c r="AG928" s="214">
        <v>0</v>
      </c>
      <c r="AH928" s="215"/>
      <c r="AI928" s="215"/>
      <c r="AJ928" s="218"/>
      <c r="AK928" s="214">
        <v>0</v>
      </c>
      <c r="AL928" s="215"/>
      <c r="AM928" s="215"/>
      <c r="AN928" s="215"/>
      <c r="AO928" s="215"/>
      <c r="AP928" s="215"/>
      <c r="AQ928" s="215"/>
      <c r="AR928" s="218"/>
      <c r="AS928" s="214">
        <v>1</v>
      </c>
      <c r="AT928" s="215"/>
      <c r="AU928" s="215"/>
      <c r="AV928" s="218"/>
      <c r="AW928" s="214">
        <v>1</v>
      </c>
      <c r="AX928" s="215"/>
      <c r="AY928" s="215"/>
      <c r="AZ928" s="218"/>
      <c r="BA928" s="214">
        <v>0.2</v>
      </c>
      <c r="BB928" s="215"/>
      <c r="BC928" s="215">
        <v>0.2</v>
      </c>
      <c r="BD928" s="215"/>
      <c r="BE928" s="215"/>
      <c r="BF928" s="215"/>
      <c r="BG928" s="214">
        <v>0</v>
      </c>
      <c r="BH928" s="215"/>
      <c r="BI928" s="215"/>
      <c r="BJ928" s="218"/>
      <c r="BK928" s="231">
        <v>0</v>
      </c>
      <c r="BL928" s="232"/>
      <c r="BM928" s="232"/>
      <c r="BN928" s="233"/>
      <c r="BO928" s="214">
        <v>1.4</v>
      </c>
      <c r="BP928" s="218"/>
      <c r="BT928" s="279"/>
      <c r="BU928" s="281"/>
      <c r="BV928" s="281"/>
      <c r="BX928" s="217"/>
      <c r="BY928" s="217"/>
      <c r="BZ928" s="217"/>
      <c r="CA928" s="217"/>
      <c r="CB928" s="217"/>
      <c r="CC928" s="217"/>
      <c r="CD928"/>
      <c r="FR928" s="208"/>
      <c r="FS928" s="208"/>
      <c r="FT928" s="208"/>
      <c r="FU928" s="152" t="str">
        <f ca="1"/>
        <v>Easyflex &lt;&gt;</v>
      </c>
      <c r="FV928" s="161" t="s">
        <v>279</v>
      </c>
      <c r="FW928" s="162" t="s">
        <v>279</v>
      </c>
      <c r="FX928" s="162"/>
      <c r="FY928" s="163"/>
    </row>
    <row r="929" spans="1:181" s="1" customFormat="1" ht="15" hidden="1" customHeight="1" x14ac:dyDescent="0.25">
      <c r="A929" s="209" t="str">
        <f t="shared" ca="1" si="3"/>
        <v>KS</v>
      </c>
      <c r="B929" s="209"/>
      <c r="C929" s="209"/>
      <c r="D929" s="209"/>
      <c r="E929" s="209"/>
      <c r="F929" s="210"/>
      <c r="G929" s="44">
        <f t="shared" si="2"/>
        <v>9</v>
      </c>
      <c r="H929" s="45">
        <f t="shared" ca="1" si="1"/>
        <v>0</v>
      </c>
      <c r="J929" s="44">
        <v>2</v>
      </c>
      <c r="L929" s="1">
        <v>2</v>
      </c>
      <c r="U929" s="214">
        <v>0</v>
      </c>
      <c r="V929" s="215"/>
      <c r="W929" s="215"/>
      <c r="X929" s="218"/>
      <c r="Y929" s="288">
        <v>-0.55000000000000004</v>
      </c>
      <c r="Z929" s="269"/>
      <c r="AA929" s="269">
        <v>-1.6</v>
      </c>
      <c r="AB929" s="269"/>
      <c r="AC929" s="269"/>
      <c r="AD929" s="269"/>
      <c r="AE929" s="269"/>
      <c r="AF929" s="270"/>
      <c r="AG929" s="214">
        <v>0</v>
      </c>
      <c r="AH929" s="215"/>
      <c r="AI929" s="215"/>
      <c r="AJ929" s="218"/>
      <c r="AK929" s="214">
        <v>0</v>
      </c>
      <c r="AL929" s="215"/>
      <c r="AM929" s="215"/>
      <c r="AN929" s="215"/>
      <c r="AO929" s="215"/>
      <c r="AP929" s="215"/>
      <c r="AQ929" s="215"/>
      <c r="AR929" s="218"/>
      <c r="AS929" s="214">
        <v>1</v>
      </c>
      <c r="AT929" s="215"/>
      <c r="AU929" s="215"/>
      <c r="AV929" s="218"/>
      <c r="AW929" s="214">
        <v>1</v>
      </c>
      <c r="AX929" s="215"/>
      <c r="AY929" s="215"/>
      <c r="AZ929" s="218"/>
      <c r="BA929" s="214">
        <v>0.2</v>
      </c>
      <c r="BB929" s="215"/>
      <c r="BC929" s="215">
        <v>0.2</v>
      </c>
      <c r="BD929" s="215"/>
      <c r="BE929" s="215"/>
      <c r="BF929" s="215"/>
      <c r="BG929" s="214">
        <v>0</v>
      </c>
      <c r="BH929" s="215"/>
      <c r="BI929" s="215"/>
      <c r="BJ929" s="218"/>
      <c r="BK929" s="231">
        <v>0</v>
      </c>
      <c r="BL929" s="232"/>
      <c r="BM929" s="232"/>
      <c r="BN929" s="233"/>
      <c r="BO929" s="214">
        <v>1.4</v>
      </c>
      <c r="BP929" s="218"/>
      <c r="BT929" s="279" t="s">
        <v>175</v>
      </c>
      <c r="BU929" s="281">
        <f ca="1">IF(D16=B958,ROUNDUP((((((D10 - BA919 - BU924) / 2 ) + BU943 ) + BU926 ) / BU912 ), 0 )+1,ROUNDUP( (((D10 - BA919 - BU924 + IF(BU925&gt;0,BU924-BU925,0)) + BU926 ) / BU912 )+ 1, 0 ))</f>
        <v>12</v>
      </c>
      <c r="BV929" s="281"/>
      <c r="BX929" s="217" t="s">
        <v>174</v>
      </c>
      <c r="BY929" s="217"/>
      <c r="BZ929" s="217"/>
      <c r="CA929" s="217"/>
      <c r="CB929" s="217"/>
      <c r="CC929" s="217"/>
      <c r="CD929" t="s">
        <v>177</v>
      </c>
      <c r="FR929" s="208"/>
      <c r="FS929" s="208"/>
      <c r="FT929" s="208"/>
      <c r="FU929" s="155" t="str">
        <f ca="1"/>
        <v>Easywave</v>
      </c>
      <c r="FV929" s="170" t="s">
        <v>0</v>
      </c>
      <c r="FW929" s="171" t="s">
        <v>0</v>
      </c>
      <c r="FX929" s="171"/>
      <c r="FY929" s="172"/>
    </row>
    <row r="930" spans="1:181" s="1" customFormat="1" ht="15" hidden="1" customHeight="1" x14ac:dyDescent="0.25">
      <c r="A930" s="209" t="str">
        <f t="shared" ca="1" si="3"/>
        <v>KS Recess</v>
      </c>
      <c r="B930" s="209"/>
      <c r="C930" s="209"/>
      <c r="D930" s="209"/>
      <c r="E930" s="209"/>
      <c r="F930" s="210"/>
      <c r="G930" s="44">
        <f t="shared" si="2"/>
        <v>10</v>
      </c>
      <c r="H930" s="45">
        <f t="shared" ca="1" si="1"/>
        <v>0</v>
      </c>
      <c r="J930" s="44">
        <v>2</v>
      </c>
      <c r="U930" s="214">
        <v>0</v>
      </c>
      <c r="V930" s="215"/>
      <c r="W930" s="215"/>
      <c r="X930" s="218"/>
      <c r="Y930" s="214">
        <v>-0.55000000000000004</v>
      </c>
      <c r="Z930" s="215"/>
      <c r="AA930" s="215"/>
      <c r="AB930" s="215"/>
      <c r="AC930" s="215"/>
      <c r="AD930" s="215"/>
      <c r="AE930" s="215"/>
      <c r="AF930" s="218"/>
      <c r="AG930" s="214">
        <v>0</v>
      </c>
      <c r="AH930" s="215"/>
      <c r="AI930" s="215"/>
      <c r="AJ930" s="218"/>
      <c r="AK930" s="214">
        <v>0</v>
      </c>
      <c r="AL930" s="215"/>
      <c r="AM930" s="215"/>
      <c r="AN930" s="215"/>
      <c r="AO930" s="215"/>
      <c r="AP930" s="215"/>
      <c r="AQ930" s="215"/>
      <c r="AR930" s="218"/>
      <c r="AS930" s="214">
        <v>1</v>
      </c>
      <c r="AT930" s="215"/>
      <c r="AU930" s="215"/>
      <c r="AV930" s="218"/>
      <c r="AW930" s="214">
        <v>1</v>
      </c>
      <c r="AX930" s="215"/>
      <c r="AY930" s="215"/>
      <c r="AZ930" s="218"/>
      <c r="BA930" s="214">
        <v>0</v>
      </c>
      <c r="BB930" s="215"/>
      <c r="BC930" s="215">
        <v>0</v>
      </c>
      <c r="BD930" s="215"/>
      <c r="BE930" s="215"/>
      <c r="BF930" s="218"/>
      <c r="BG930" s="231">
        <v>0</v>
      </c>
      <c r="BH930" s="232"/>
      <c r="BI930" s="232"/>
      <c r="BJ930" s="233"/>
      <c r="BK930" s="231">
        <v>0</v>
      </c>
      <c r="BL930" s="232"/>
      <c r="BM930" s="232"/>
      <c r="BN930" s="233"/>
      <c r="BO930" s="214">
        <v>0</v>
      </c>
      <c r="BP930" s="218"/>
      <c r="BT930" s="279"/>
      <c r="BU930" s="282"/>
      <c r="BV930" s="282"/>
      <c r="BX930" s="217"/>
      <c r="BY930" s="217"/>
      <c r="BZ930" s="217"/>
      <c r="CA930" s="217"/>
      <c r="CB930" s="217"/>
      <c r="CC930" s="217"/>
      <c r="CD930"/>
      <c r="EF930"/>
      <c r="EG930"/>
      <c r="FR930" s="208"/>
      <c r="FS930" s="208"/>
      <c r="FT930" s="208"/>
      <c r="FU930" s="154" t="str">
        <f ca="1"/>
        <v>Carrier</v>
      </c>
      <c r="FV930" s="167" t="s">
        <v>266</v>
      </c>
      <c r="FW930" s="168" t="s">
        <v>268</v>
      </c>
      <c r="FX930" s="168"/>
      <c r="FY930" s="169"/>
    </row>
    <row r="931" spans="1:181" s="1" customFormat="1" hidden="1" x14ac:dyDescent="0.25">
      <c r="A931" s="209" t="str">
        <f t="shared" ca="1" si="3"/>
        <v>CS</v>
      </c>
      <c r="B931" s="209"/>
      <c r="C931" s="209"/>
      <c r="D931" s="209"/>
      <c r="E931" s="209"/>
      <c r="F931" s="210"/>
      <c r="G931" s="44">
        <f t="shared" si="2"/>
        <v>11</v>
      </c>
      <c r="H931" s="45">
        <f t="shared" ca="1" si="1"/>
        <v>0</v>
      </c>
      <c r="J931" s="44">
        <v>2</v>
      </c>
      <c r="T931" s="1">
        <v>1</v>
      </c>
      <c r="U931" s="214">
        <v>0</v>
      </c>
      <c r="V931" s="215"/>
      <c r="W931" s="215"/>
      <c r="X931" s="218"/>
      <c r="Y931" s="214">
        <v>-0.55000000000000004</v>
      </c>
      <c r="Z931" s="215"/>
      <c r="AA931" s="215"/>
      <c r="AB931" s="215"/>
      <c r="AC931" s="215"/>
      <c r="AD931" s="215"/>
      <c r="AE931" s="215"/>
      <c r="AF931" s="218"/>
      <c r="AG931" s="214">
        <v>0</v>
      </c>
      <c r="AH931" s="215"/>
      <c r="AI931" s="215"/>
      <c r="AJ931" s="218"/>
      <c r="AK931" s="214">
        <v>0</v>
      </c>
      <c r="AL931" s="215"/>
      <c r="AM931" s="215"/>
      <c r="AN931" s="215"/>
      <c r="AO931" s="215"/>
      <c r="AP931" s="215"/>
      <c r="AQ931" s="215"/>
      <c r="AR931" s="218"/>
      <c r="AS931" s="214">
        <v>1</v>
      </c>
      <c r="AT931" s="215"/>
      <c r="AU931" s="215"/>
      <c r="AV931" s="218"/>
      <c r="AW931" s="214">
        <v>1</v>
      </c>
      <c r="AX931" s="215"/>
      <c r="AY931" s="215"/>
      <c r="AZ931" s="218"/>
      <c r="BA931" s="214">
        <v>0.2</v>
      </c>
      <c r="BB931" s="215"/>
      <c r="BC931" s="215">
        <v>0.2</v>
      </c>
      <c r="BD931" s="215"/>
      <c r="BE931" s="215"/>
      <c r="BF931" s="218"/>
      <c r="BG931" s="231">
        <v>0</v>
      </c>
      <c r="BH931" s="232"/>
      <c r="BI931" s="232"/>
      <c r="BJ931" s="233"/>
      <c r="BK931" s="231">
        <v>0</v>
      </c>
      <c r="BL931" s="232"/>
      <c r="BM931" s="232"/>
      <c r="BN931" s="233"/>
      <c r="BO931" s="214">
        <v>2.2000000000000002</v>
      </c>
      <c r="BP931" s="218"/>
      <c r="BT931" s="17" t="s">
        <v>84</v>
      </c>
      <c r="BU931" s="209">
        <f ca="1">IF(BU917=1,IF(ISEVEN(BU927),BU927,BU927+1),IF(ISEVEN(BU927),BU927+1,BU927))</f>
        <v>12</v>
      </c>
      <c r="BV931" s="209"/>
      <c r="BX931" s="18" t="s">
        <v>85</v>
      </c>
      <c r="BY931"/>
      <c r="BZ931"/>
      <c r="CB931"/>
      <c r="CC931"/>
      <c r="CD931" t="s">
        <v>86</v>
      </c>
      <c r="EF931"/>
      <c r="EG931"/>
      <c r="FR931" s="208"/>
      <c r="FS931" s="208"/>
      <c r="FT931" s="208"/>
      <c r="FU931" s="155" t="str">
        <f ca="1"/>
        <v>Distance</v>
      </c>
      <c r="FV931" s="170" t="s">
        <v>275</v>
      </c>
      <c r="FW931" s="171" t="s">
        <v>276</v>
      </c>
      <c r="FX931" s="171"/>
      <c r="FY931" s="172"/>
    </row>
    <row r="932" spans="1:181" s="1" customFormat="1" hidden="1" x14ac:dyDescent="0.25">
      <c r="A932" s="209" t="str">
        <f t="shared" ca="1" si="3"/>
        <v>DS</v>
      </c>
      <c r="B932" s="209"/>
      <c r="C932" s="209"/>
      <c r="D932" s="209"/>
      <c r="E932" s="209"/>
      <c r="F932" s="210"/>
      <c r="G932" s="44">
        <f t="shared" si="2"/>
        <v>12</v>
      </c>
      <c r="H932" s="45">
        <f t="shared" ca="1" si="1"/>
        <v>0</v>
      </c>
      <c r="J932" s="44">
        <v>2</v>
      </c>
      <c r="L932" s="1">
        <v>2</v>
      </c>
      <c r="U932" s="214">
        <v>0</v>
      </c>
      <c r="V932" s="215"/>
      <c r="W932" s="215"/>
      <c r="X932" s="218"/>
      <c r="Y932" s="46">
        <v>-0.55000000000000004</v>
      </c>
      <c r="Z932" s="47"/>
      <c r="AA932" s="47">
        <v>-1.6</v>
      </c>
      <c r="AB932" s="47"/>
      <c r="AC932" s="47"/>
      <c r="AD932" s="47"/>
      <c r="AE932" s="47"/>
      <c r="AF932" s="48"/>
      <c r="AG932" s="214">
        <v>0</v>
      </c>
      <c r="AH932" s="215"/>
      <c r="AI932" s="215"/>
      <c r="AJ932" s="218"/>
      <c r="AK932" s="214">
        <v>0</v>
      </c>
      <c r="AL932" s="215"/>
      <c r="AM932" s="215"/>
      <c r="AN932" s="215"/>
      <c r="AO932" s="215"/>
      <c r="AP932" s="215"/>
      <c r="AQ932" s="215"/>
      <c r="AR932" s="218"/>
      <c r="AS932" s="214">
        <v>1</v>
      </c>
      <c r="AT932" s="215"/>
      <c r="AU932" s="215"/>
      <c r="AV932" s="218"/>
      <c r="AW932" s="214">
        <v>1</v>
      </c>
      <c r="AX932" s="215"/>
      <c r="AY932" s="215"/>
      <c r="AZ932" s="218"/>
      <c r="BA932" s="214">
        <v>0.2</v>
      </c>
      <c r="BB932" s="215"/>
      <c r="BC932" s="215">
        <v>0.2</v>
      </c>
      <c r="BD932" s="215"/>
      <c r="BE932" s="215"/>
      <c r="BF932" s="218"/>
      <c r="BG932" s="231">
        <v>0</v>
      </c>
      <c r="BH932" s="232"/>
      <c r="BI932" s="232"/>
      <c r="BJ932" s="233"/>
      <c r="BK932" s="231">
        <v>0</v>
      </c>
      <c r="BL932" s="232"/>
      <c r="BM932" s="232"/>
      <c r="BN932" s="233"/>
      <c r="BO932" s="214">
        <v>1.4</v>
      </c>
      <c r="BP932" s="218"/>
      <c r="BT932" s="17" t="s">
        <v>87</v>
      </c>
      <c r="BU932" s="209">
        <f ca="1">IF(BU918=1,IF(ISEVEN(BU929),BU929,BU929+1),IF(ISEVEN(BU929),BU929+1,BU929))</f>
        <v>12</v>
      </c>
      <c r="BV932" s="209"/>
      <c r="BX932" s="18" t="s">
        <v>88</v>
      </c>
      <c r="BY932"/>
      <c r="BZ932"/>
      <c r="CB932"/>
      <c r="CC932"/>
      <c r="CD932" t="s">
        <v>176</v>
      </c>
      <c r="EF932"/>
      <c r="EG932"/>
      <c r="FR932" s="208"/>
      <c r="FS932" s="208"/>
      <c r="FT932" s="208"/>
      <c r="FU932" s="154" t="str">
        <f ca="1"/>
        <v>One-way draw &lt;&gt;</v>
      </c>
      <c r="FV932" s="168" t="str">
        <f>FV946 &amp; " &lt;&gt;"</f>
        <v>One-way draw &lt;&gt;</v>
      </c>
      <c r="FW932" s="168" t="str">
        <f>FW946 &amp; " &lt;&gt;"</f>
        <v>Enkelpakket &lt;&gt;</v>
      </c>
      <c r="FX932" s="168"/>
      <c r="FY932" s="169"/>
    </row>
    <row r="933" spans="1:181" s="1" customFormat="1" hidden="1" x14ac:dyDescent="0.25">
      <c r="A933" s="209" t="str">
        <f t="shared" ca="1" si="3"/>
        <v>DS-XL</v>
      </c>
      <c r="B933" s="209"/>
      <c r="C933" s="209"/>
      <c r="D933" s="209"/>
      <c r="E933" s="209"/>
      <c r="F933" s="210"/>
      <c r="G933" s="44">
        <f t="shared" si="2"/>
        <v>13</v>
      </c>
      <c r="H933" s="45">
        <f t="shared" ca="1" si="1"/>
        <v>0</v>
      </c>
      <c r="J933" s="44">
        <v>2</v>
      </c>
      <c r="U933" s="214">
        <v>0</v>
      </c>
      <c r="V933" s="215"/>
      <c r="W933" s="215"/>
      <c r="X933" s="218"/>
      <c r="Y933" s="214">
        <v>-0.55000000000000004</v>
      </c>
      <c r="Z933" s="215"/>
      <c r="AA933" s="215"/>
      <c r="AB933" s="215"/>
      <c r="AC933" s="215"/>
      <c r="AD933" s="215"/>
      <c r="AE933" s="215"/>
      <c r="AF933" s="218"/>
      <c r="AG933" s="214">
        <v>0</v>
      </c>
      <c r="AH933" s="215"/>
      <c r="AI933" s="215"/>
      <c r="AJ933" s="218"/>
      <c r="AK933" s="214">
        <v>0</v>
      </c>
      <c r="AL933" s="215"/>
      <c r="AM933" s="215"/>
      <c r="AN933" s="215"/>
      <c r="AO933" s="215"/>
      <c r="AP933" s="215"/>
      <c r="AQ933" s="215"/>
      <c r="AR933" s="218"/>
      <c r="AS933" s="214">
        <v>1</v>
      </c>
      <c r="AT933" s="215"/>
      <c r="AU933" s="215"/>
      <c r="AV933" s="218"/>
      <c r="AW933" s="214">
        <v>1</v>
      </c>
      <c r="AX933" s="215"/>
      <c r="AY933" s="215"/>
      <c r="AZ933" s="218"/>
      <c r="BA933" s="214">
        <v>0.4</v>
      </c>
      <c r="BB933" s="215"/>
      <c r="BC933" s="215">
        <v>0.4</v>
      </c>
      <c r="BD933" s="215"/>
      <c r="BE933" s="215"/>
      <c r="BF933" s="218"/>
      <c r="BG933" s="231">
        <v>0</v>
      </c>
      <c r="BH933" s="232"/>
      <c r="BI933" s="232"/>
      <c r="BJ933" s="233"/>
      <c r="BK933" s="231">
        <v>0</v>
      </c>
      <c r="BL933" s="232"/>
      <c r="BM933" s="232"/>
      <c r="BN933" s="233"/>
      <c r="BO933" s="214">
        <v>0.9</v>
      </c>
      <c r="BP933" s="218"/>
      <c r="BT933" s="17" t="s">
        <v>89</v>
      </c>
      <c r="BU933" s="278">
        <f ca="1">BU931+BU915</f>
        <v>14</v>
      </c>
      <c r="BV933" s="278"/>
      <c r="BX933" s="18" t="s">
        <v>90</v>
      </c>
      <c r="BY933"/>
      <c r="BZ933"/>
      <c r="CB933"/>
      <c r="CC933"/>
      <c r="CD933" t="s">
        <v>91</v>
      </c>
      <c r="DK933" s="238">
        <f ca="1">(D10-BA919-BU924+IF(BU925&gt;0,BU924-BU925,0))</f>
        <v>89.5</v>
      </c>
      <c r="DL933" s="238"/>
      <c r="DM933" s="238"/>
      <c r="DN933" s="238">
        <f>D10</f>
        <v>100</v>
      </c>
      <c r="DO933" s="238"/>
      <c r="DP933" s="238">
        <f ca="1">BA919</f>
        <v>6.5</v>
      </c>
      <c r="DQ933" s="238"/>
      <c r="DR933" s="238">
        <f ca="1">BU924</f>
        <v>4</v>
      </c>
      <c r="DS933" s="238"/>
      <c r="DT933" s="238">
        <f ca="1">IF(BU925&gt;0,BU924-BU925,0)</f>
        <v>0</v>
      </c>
      <c r="DU933" s="238"/>
      <c r="DV933" s="238"/>
      <c r="DW933" s="238"/>
      <c r="DX933" s="238"/>
      <c r="DY933" s="238"/>
      <c r="EF933"/>
      <c r="EG933"/>
      <c r="FR933" s="208"/>
      <c r="FS933" s="208"/>
      <c r="FT933" s="208"/>
      <c r="FU933" s="155" t="str">
        <f ca="1"/>
        <v>Center closing</v>
      </c>
      <c r="FV933" s="171" t="str">
        <f>FV945</f>
        <v>Center closing</v>
      </c>
      <c r="FW933" s="171" t="str">
        <f>FW945</f>
        <v>Middensluitend</v>
      </c>
      <c r="FX933" s="171"/>
      <c r="FY933" s="172"/>
    </row>
    <row r="934" spans="1:181" s="1" customFormat="1" hidden="1" x14ac:dyDescent="0.25">
      <c r="A934" s="209" t="str">
        <f t="shared" ca="1" si="3"/>
        <v>DS-XL Motorised</v>
      </c>
      <c r="B934" s="209"/>
      <c r="C934" s="209"/>
      <c r="D934" s="209"/>
      <c r="E934" s="209"/>
      <c r="F934" s="210"/>
      <c r="G934" s="44">
        <f t="shared" si="2"/>
        <v>14</v>
      </c>
      <c r="H934" s="45">
        <f t="shared" ca="1" si="1"/>
        <v>0</v>
      </c>
      <c r="J934" s="44">
        <v>1</v>
      </c>
      <c r="K934" s="1">
        <v>2</v>
      </c>
      <c r="L934" s="1">
        <v>1</v>
      </c>
      <c r="M934" s="1">
        <v>1</v>
      </c>
      <c r="N934" s="1">
        <v>1</v>
      </c>
      <c r="O934" s="1">
        <v>1</v>
      </c>
      <c r="P934" s="1">
        <v>1</v>
      </c>
      <c r="R934" s="1">
        <v>1</v>
      </c>
      <c r="S934" s="1">
        <v>1</v>
      </c>
      <c r="U934" s="288">
        <v>0</v>
      </c>
      <c r="V934" s="269"/>
      <c r="W934" s="269">
        <v>2.56</v>
      </c>
      <c r="X934" s="270"/>
      <c r="Y934" s="211">
        <v>-7.2</v>
      </c>
      <c r="Z934" s="209"/>
      <c r="AA934" s="209">
        <v>-6.7</v>
      </c>
      <c r="AB934" s="209"/>
      <c r="AC934" s="209">
        <v>0.75</v>
      </c>
      <c r="AD934" s="209"/>
      <c r="AE934" s="209">
        <v>1.45</v>
      </c>
      <c r="AF934" s="210"/>
      <c r="AG934" s="211">
        <v>2</v>
      </c>
      <c r="AH934" s="209"/>
      <c r="AI934" s="209">
        <v>1</v>
      </c>
      <c r="AJ934" s="210"/>
      <c r="AK934" s="211">
        <v>2</v>
      </c>
      <c r="AL934" s="209"/>
      <c r="AM934" s="209">
        <v>0</v>
      </c>
      <c r="AN934" s="209"/>
      <c r="AO934" s="209">
        <v>1</v>
      </c>
      <c r="AP934" s="209"/>
      <c r="AQ934" s="209">
        <v>0</v>
      </c>
      <c r="AR934" s="210"/>
      <c r="AS934" s="211">
        <v>1</v>
      </c>
      <c r="AT934" s="209"/>
      <c r="AU934" s="238">
        <v>0</v>
      </c>
      <c r="AV934" s="239"/>
      <c r="AW934" s="211">
        <v>1</v>
      </c>
      <c r="AX934" s="209"/>
      <c r="AY934" s="238">
        <v>0</v>
      </c>
      <c r="AZ934" s="239"/>
      <c r="BA934" s="214">
        <v>6.5</v>
      </c>
      <c r="BB934" s="215"/>
      <c r="BC934" s="215">
        <v>4</v>
      </c>
      <c r="BD934" s="215"/>
      <c r="BE934" s="215"/>
      <c r="BF934" s="218"/>
      <c r="BG934" s="211">
        <v>2</v>
      </c>
      <c r="BH934" s="209"/>
      <c r="BI934" s="238">
        <v>1</v>
      </c>
      <c r="BJ934" s="239"/>
      <c r="BK934" s="211">
        <v>8</v>
      </c>
      <c r="BL934" s="209"/>
      <c r="BM934" s="209">
        <v>2.9</v>
      </c>
      <c r="BN934" s="210"/>
      <c r="BO934" s="214">
        <v>0</v>
      </c>
      <c r="BP934" s="218"/>
      <c r="BT934" s="17" t="s">
        <v>92</v>
      </c>
      <c r="BU934" s="277">
        <f ca="1">BU932+BU916</f>
        <v>12</v>
      </c>
      <c r="BV934" s="277"/>
      <c r="BX934" s="18" t="s">
        <v>93</v>
      </c>
      <c r="BY934"/>
      <c r="BZ934"/>
      <c r="CB934"/>
      <c r="CC934"/>
      <c r="CD934" t="s">
        <v>94</v>
      </c>
      <c r="DK934" s="238">
        <f ca="1">DK933/2</f>
        <v>44.75</v>
      </c>
      <c r="DL934" s="238"/>
      <c r="DM934" s="238"/>
      <c r="EF934"/>
      <c r="EG934"/>
      <c r="FR934" s="208"/>
      <c r="FS934" s="208"/>
      <c r="FT934" s="208"/>
      <c r="FU934" s="154" t="str">
        <f ca="1"/>
        <v>Master type:</v>
      </c>
      <c r="FV934" s="167" t="s">
        <v>227</v>
      </c>
      <c r="FW934" s="168" t="s">
        <v>280</v>
      </c>
      <c r="FX934" s="168"/>
      <c r="FY934" s="169"/>
    </row>
    <row r="935" spans="1:181" s="1" customFormat="1" ht="15" hidden="1" customHeight="1" x14ac:dyDescent="0.25">
      <c r="A935" s="209" t="str">
        <f t="shared" ca="1" si="3"/>
        <v>DS-XL Corded</v>
      </c>
      <c r="B935" s="209"/>
      <c r="C935" s="209"/>
      <c r="D935" s="209"/>
      <c r="E935" s="209"/>
      <c r="F935" s="210"/>
      <c r="G935" s="44">
        <f t="shared" si="2"/>
        <v>15</v>
      </c>
      <c r="H935" s="45">
        <f t="shared" ca="1" si="1"/>
        <v>0</v>
      </c>
      <c r="J935" s="44">
        <v>3</v>
      </c>
      <c r="L935" s="1">
        <v>2</v>
      </c>
      <c r="U935" s="214">
        <v>0</v>
      </c>
      <c r="V935" s="215"/>
      <c r="W935" s="215"/>
      <c r="X935" s="218"/>
      <c r="Y935" s="46">
        <v>-6.2</v>
      </c>
      <c r="Z935" s="47"/>
      <c r="AA935" s="47">
        <v>-3.6</v>
      </c>
      <c r="AB935" s="47"/>
      <c r="AC935" s="47"/>
      <c r="AD935" s="47"/>
      <c r="AE935" s="47"/>
      <c r="AF935" s="48"/>
      <c r="AG935" s="214">
        <v>1</v>
      </c>
      <c r="AH935" s="215"/>
      <c r="AI935" s="215"/>
      <c r="AJ935" s="218"/>
      <c r="AK935" s="214">
        <v>1</v>
      </c>
      <c r="AL935" s="215"/>
      <c r="AM935" s="215"/>
      <c r="AN935" s="215"/>
      <c r="AO935" s="215"/>
      <c r="AP935" s="215"/>
      <c r="AQ935" s="215"/>
      <c r="AR935" s="218"/>
      <c r="AS935" s="214">
        <v>0</v>
      </c>
      <c r="AT935" s="215"/>
      <c r="AU935" s="215"/>
      <c r="AV935" s="218"/>
      <c r="AW935" s="214">
        <v>0</v>
      </c>
      <c r="AX935" s="215"/>
      <c r="AY935" s="215"/>
      <c r="AZ935" s="218"/>
      <c r="BA935" s="214">
        <v>1.2</v>
      </c>
      <c r="BB935" s="215"/>
      <c r="BC935" s="215">
        <v>1.2</v>
      </c>
      <c r="BD935" s="215"/>
      <c r="BE935" s="215"/>
      <c r="BF935" s="218"/>
      <c r="BG935" s="231">
        <v>1</v>
      </c>
      <c r="BH935" s="232"/>
      <c r="BI935" s="232"/>
      <c r="BJ935" s="233"/>
      <c r="BK935" s="231">
        <v>7.1</v>
      </c>
      <c r="BL935" s="232"/>
      <c r="BM935" s="232"/>
      <c r="BN935" s="233"/>
      <c r="BO935" s="214">
        <v>0</v>
      </c>
      <c r="BP935" s="218"/>
      <c r="BT935" s="17" t="s">
        <v>1</v>
      </c>
      <c r="BU935" s="209">
        <f ca="1">AL27*BU933</f>
        <v>0</v>
      </c>
      <c r="BV935" s="209"/>
      <c r="BX935" t="s">
        <v>95</v>
      </c>
      <c r="BY935"/>
      <c r="BZ935"/>
      <c r="CB935"/>
      <c r="CC935"/>
      <c r="CD935" t="s">
        <v>96</v>
      </c>
      <c r="DK935" s="238">
        <f ca="1">DK934-BU943</f>
        <v>44.75</v>
      </c>
      <c r="DL935" s="238"/>
      <c r="DM935" s="238"/>
      <c r="EF935" s="49"/>
      <c r="EG935" s="49"/>
      <c r="FR935" s="208"/>
      <c r="FS935" s="208"/>
      <c r="FT935" s="208"/>
      <c r="FU935" s="155" t="str">
        <f ca="1"/>
        <v>Steel / Plastic</v>
      </c>
      <c r="FV935" s="171" t="str">
        <f>FV947&amp; " / " &amp;FV948</f>
        <v>Steel / Plastic</v>
      </c>
      <c r="FW935" s="171" t="str">
        <f>FW947&amp; " / " &amp;FW948</f>
        <v>Staal / Kunststof</v>
      </c>
      <c r="FX935" s="171"/>
      <c r="FY935" s="172"/>
    </row>
    <row r="936" spans="1:181" s="1" customFormat="1" hidden="1" x14ac:dyDescent="0.25">
      <c r="A936" s="209" t="str">
        <f t="shared" ca="1" si="3"/>
        <v>DS-XL LED</v>
      </c>
      <c r="B936" s="209"/>
      <c r="C936" s="209"/>
      <c r="D936" s="209"/>
      <c r="E936" s="209"/>
      <c r="F936" s="210"/>
      <c r="G936" s="44">
        <f t="shared" si="2"/>
        <v>16</v>
      </c>
      <c r="H936" s="45">
        <f t="shared" ca="1" si="1"/>
        <v>0</v>
      </c>
      <c r="J936" s="44">
        <v>2</v>
      </c>
      <c r="U936" s="214">
        <v>0</v>
      </c>
      <c r="V936" s="215"/>
      <c r="W936" s="215"/>
      <c r="X936" s="218"/>
      <c r="Y936" s="214">
        <v>-0.55000000000000004</v>
      </c>
      <c r="Z936" s="215"/>
      <c r="AA936" s="215"/>
      <c r="AB936" s="215"/>
      <c r="AC936" s="215"/>
      <c r="AD936" s="215"/>
      <c r="AE936" s="215"/>
      <c r="AF936" s="218"/>
      <c r="AG936" s="214">
        <v>0</v>
      </c>
      <c r="AH936" s="215"/>
      <c r="AI936" s="215"/>
      <c r="AJ936" s="218"/>
      <c r="AK936" s="214">
        <v>0</v>
      </c>
      <c r="AL936" s="215"/>
      <c r="AM936" s="215"/>
      <c r="AN936" s="215"/>
      <c r="AO936" s="215"/>
      <c r="AP936" s="215"/>
      <c r="AQ936" s="215"/>
      <c r="AR936" s="218"/>
      <c r="AS936" s="214">
        <v>1</v>
      </c>
      <c r="AT936" s="215"/>
      <c r="AU936" s="215"/>
      <c r="AV936" s="218"/>
      <c r="AW936" s="214">
        <v>1</v>
      </c>
      <c r="AX936" s="215"/>
      <c r="AY936" s="215"/>
      <c r="AZ936" s="218"/>
      <c r="BA936" s="214">
        <v>1.2</v>
      </c>
      <c r="BB936" s="215"/>
      <c r="BC936" s="215">
        <v>0.3</v>
      </c>
      <c r="BD936" s="215"/>
      <c r="BE936" s="215"/>
      <c r="BF936" s="218"/>
      <c r="BG936" s="231">
        <v>0</v>
      </c>
      <c r="BH936" s="232"/>
      <c r="BI936" s="232"/>
      <c r="BJ936" s="233"/>
      <c r="BK936" s="231">
        <v>0</v>
      </c>
      <c r="BL936" s="232"/>
      <c r="BM936" s="232"/>
      <c r="BN936" s="233"/>
      <c r="BO936" s="214">
        <v>0</v>
      </c>
      <c r="BP936" s="218"/>
      <c r="BT936" s="17" t="s">
        <v>97</v>
      </c>
      <c r="BU936" s="209">
        <f ca="1">AL27*BU934</f>
        <v>0</v>
      </c>
      <c r="BV936" s="209"/>
      <c r="BX936" t="s">
        <v>98</v>
      </c>
      <c r="BY936"/>
      <c r="BZ936"/>
      <c r="CB936"/>
      <c r="CC936"/>
      <c r="CD936" t="s">
        <v>99</v>
      </c>
      <c r="DK936" s="238">
        <f ca="1">DK935-BU926</f>
        <v>51.45</v>
      </c>
      <c r="DL936" s="238"/>
      <c r="DM936" s="238"/>
      <c r="EF936"/>
      <c r="EG936"/>
      <c r="FR936" s="208"/>
      <c r="FS936" s="208"/>
      <c r="FT936" s="208"/>
      <c r="FU936" s="154" t="str">
        <f ca="1"/>
        <v>Distance overlap</v>
      </c>
      <c r="FV936" s="167" t="s">
        <v>228</v>
      </c>
      <c r="FW936" s="173" t="s">
        <v>229</v>
      </c>
      <c r="FX936" s="168"/>
      <c r="FY936" s="169"/>
    </row>
    <row r="937" spans="1:181" s="1" customFormat="1" hidden="1" x14ac:dyDescent="0.25">
      <c r="A937" s="209" t="str">
        <f t="shared" ca="1" si="3"/>
        <v>DS-XL LED Motorised</v>
      </c>
      <c r="B937" s="209"/>
      <c r="C937" s="209"/>
      <c r="D937" s="209"/>
      <c r="E937" s="209"/>
      <c r="F937" s="210"/>
      <c r="G937" s="44">
        <f t="shared" si="2"/>
        <v>17</v>
      </c>
      <c r="H937" s="45">
        <f t="shared" ca="1" si="1"/>
        <v>0</v>
      </c>
      <c r="J937" s="44">
        <v>1</v>
      </c>
      <c r="K937" s="1">
        <v>2</v>
      </c>
      <c r="L937" s="1">
        <v>1</v>
      </c>
      <c r="M937" s="1">
        <v>1</v>
      </c>
      <c r="N937" s="1">
        <v>1</v>
      </c>
      <c r="O937" s="1">
        <v>1</v>
      </c>
      <c r="P937" s="1">
        <v>1</v>
      </c>
      <c r="R937" s="1">
        <v>1</v>
      </c>
      <c r="S937" s="1">
        <v>1</v>
      </c>
      <c r="U937" s="288">
        <v>0</v>
      </c>
      <c r="V937" s="269"/>
      <c r="W937" s="269">
        <v>2.56</v>
      </c>
      <c r="X937" s="270"/>
      <c r="Y937" s="211">
        <v>-7.2</v>
      </c>
      <c r="Z937" s="209"/>
      <c r="AA937" s="209">
        <v>-6.7</v>
      </c>
      <c r="AB937" s="209"/>
      <c r="AC937" s="209">
        <v>0.75</v>
      </c>
      <c r="AD937" s="209"/>
      <c r="AE937" s="209">
        <v>1.45</v>
      </c>
      <c r="AF937" s="210"/>
      <c r="AG937" s="211">
        <v>2</v>
      </c>
      <c r="AH937" s="209"/>
      <c r="AI937" s="209">
        <v>1</v>
      </c>
      <c r="AJ937" s="210"/>
      <c r="AK937" s="211">
        <v>2</v>
      </c>
      <c r="AL937" s="209"/>
      <c r="AM937" s="209">
        <v>0</v>
      </c>
      <c r="AN937" s="209"/>
      <c r="AO937" s="209">
        <v>1</v>
      </c>
      <c r="AP937" s="209"/>
      <c r="AQ937" s="209">
        <v>0</v>
      </c>
      <c r="AR937" s="210"/>
      <c r="AS937" s="211">
        <v>1</v>
      </c>
      <c r="AT937" s="209"/>
      <c r="AU937" s="238">
        <v>0</v>
      </c>
      <c r="AV937" s="239"/>
      <c r="AW937" s="211">
        <v>1</v>
      </c>
      <c r="AX937" s="209"/>
      <c r="AY937" s="238">
        <v>0</v>
      </c>
      <c r="AZ937" s="239"/>
      <c r="BA937" s="214">
        <v>6.5</v>
      </c>
      <c r="BB937" s="215"/>
      <c r="BC937" s="215">
        <v>4</v>
      </c>
      <c r="BD937" s="215"/>
      <c r="BE937" s="215"/>
      <c r="BF937" s="218"/>
      <c r="BG937" s="211">
        <v>2</v>
      </c>
      <c r="BH937" s="209"/>
      <c r="BI937" s="238">
        <v>1</v>
      </c>
      <c r="BJ937" s="239"/>
      <c r="BK937" s="211">
        <v>8</v>
      </c>
      <c r="BL937" s="209"/>
      <c r="BM937" s="209">
        <v>2.9</v>
      </c>
      <c r="BN937" s="210"/>
      <c r="BO937" s="214">
        <v>0</v>
      </c>
      <c r="BP937" s="218"/>
      <c r="BT937" s="17" t="s">
        <v>100</v>
      </c>
      <c r="BU937" s="278">
        <f ca="1">IF(D16=B958, BU935 / (D10 / 2 ) * 100, BU935 / D10 * 100 )</f>
        <v>0</v>
      </c>
      <c r="BV937" s="278"/>
      <c r="BX937" t="s">
        <v>101</v>
      </c>
      <c r="BY937"/>
      <c r="BZ937"/>
      <c r="CB937" s="50"/>
      <c r="CC937" s="50"/>
      <c r="CD937" s="49" t="s">
        <v>102</v>
      </c>
      <c r="DK937" s="238">
        <f ca="1">DK936/BU912</f>
        <v>6.5019937500000005</v>
      </c>
      <c r="DL937" s="238"/>
      <c r="DM937" s="238"/>
      <c r="EF937"/>
      <c r="EG937"/>
      <c r="FR937" s="208"/>
      <c r="FS937" s="208"/>
      <c r="FT937" s="208"/>
      <c r="FU937" s="155" t="str">
        <f ca="1"/>
        <v>in cm</v>
      </c>
      <c r="FV937" s="174" t="s">
        <v>274</v>
      </c>
      <c r="FW937" s="175" t="s">
        <v>274</v>
      </c>
      <c r="FX937" s="171"/>
      <c r="FY937" s="172"/>
    </row>
    <row r="938" spans="1:181" s="1" customFormat="1" ht="15" hidden="1" customHeight="1" x14ac:dyDescent="0.25">
      <c r="A938" s="209" t="str">
        <f t="shared" ca="1" si="3"/>
        <v>FMS Dual</v>
      </c>
      <c r="B938" s="209"/>
      <c r="C938" s="209"/>
      <c r="D938" s="209"/>
      <c r="E938" s="209"/>
      <c r="F938" s="210"/>
      <c r="G938" s="44">
        <f t="shared" si="2"/>
        <v>18</v>
      </c>
      <c r="H938" s="45">
        <f t="shared" ca="1" si="1"/>
        <v>0</v>
      </c>
      <c r="J938" s="44">
        <v>1</v>
      </c>
      <c r="L938" s="1">
        <v>3</v>
      </c>
      <c r="T938" s="1">
        <v>1</v>
      </c>
      <c r="U938" s="214">
        <v>0</v>
      </c>
      <c r="V938" s="215"/>
      <c r="W938" s="215"/>
      <c r="X938" s="218"/>
      <c r="Y938" s="51" t="s">
        <v>62</v>
      </c>
      <c r="Z938" s="52"/>
      <c r="AA938" s="52"/>
      <c r="AB938" s="52"/>
      <c r="AC938" s="52"/>
      <c r="AD938" s="52"/>
      <c r="AE938" s="52"/>
      <c r="AF938" s="53"/>
      <c r="AG938" s="214">
        <v>0</v>
      </c>
      <c r="AH938" s="215"/>
      <c r="AI938" s="215"/>
      <c r="AJ938" s="218"/>
      <c r="AK938" s="214">
        <v>0</v>
      </c>
      <c r="AL938" s="215"/>
      <c r="AM938" s="215"/>
      <c r="AN938" s="215"/>
      <c r="AO938" s="215"/>
      <c r="AP938" s="215"/>
      <c r="AQ938" s="215"/>
      <c r="AR938" s="218"/>
      <c r="AS938" s="214">
        <v>1</v>
      </c>
      <c r="AT938" s="215"/>
      <c r="AU938" s="215"/>
      <c r="AV938" s="218"/>
      <c r="AW938" s="214">
        <v>1</v>
      </c>
      <c r="AX938" s="215"/>
      <c r="AY938" s="215"/>
      <c r="AZ938" s="218"/>
      <c r="BA938" s="214">
        <v>8.5</v>
      </c>
      <c r="BB938" s="215"/>
      <c r="BC938" s="215">
        <v>4</v>
      </c>
      <c r="BD938" s="215"/>
      <c r="BE938" s="215"/>
      <c r="BF938" s="218"/>
      <c r="BG938" s="231">
        <v>1</v>
      </c>
      <c r="BH938" s="232"/>
      <c r="BI938" s="232"/>
      <c r="BJ938" s="233"/>
      <c r="BK938" s="231">
        <v>0</v>
      </c>
      <c r="BL938" s="232"/>
      <c r="BM938" s="232"/>
      <c r="BN938" s="233"/>
      <c r="BO938" s="214">
        <v>0</v>
      </c>
      <c r="BP938" s="218"/>
      <c r="BT938" s="17" t="s">
        <v>103</v>
      </c>
      <c r="BU938" s="277">
        <f ca="1">BU936 / (D10/2) * 100</f>
        <v>0</v>
      </c>
      <c r="BV938" s="277"/>
      <c r="BX938" t="s">
        <v>104</v>
      </c>
      <c r="BY938"/>
      <c r="BZ938"/>
      <c r="CB938"/>
      <c r="CC938"/>
      <c r="CD938" t="s">
        <v>105</v>
      </c>
      <c r="DK938" s="238">
        <f ca="1">DK937+1</f>
        <v>7.5019937500000005</v>
      </c>
      <c r="DL938" s="238"/>
      <c r="DM938" s="238"/>
      <c r="EF938"/>
      <c r="EG938"/>
      <c r="FR938" s="208" t="s">
        <v>230</v>
      </c>
      <c r="FS938" s="208"/>
      <c r="FT938" s="208"/>
      <c r="FU938" s="154" t="str">
        <f ca="1"/>
        <v>Number of hooks</v>
      </c>
      <c r="FV938" s="167" t="s">
        <v>231</v>
      </c>
      <c r="FW938" s="168" t="s">
        <v>232</v>
      </c>
      <c r="FX938" s="168"/>
      <c r="FY938" s="169"/>
    </row>
    <row r="939" spans="1:181" s="1" customFormat="1" hidden="1" x14ac:dyDescent="0.25">
      <c r="A939" s="209" t="str">
        <f t="shared" ca="1" si="3"/>
        <v>MRS Universal</v>
      </c>
      <c r="B939" s="209"/>
      <c r="C939" s="209"/>
      <c r="D939" s="209"/>
      <c r="E939" s="209"/>
      <c r="F939" s="210"/>
      <c r="G939" s="44">
        <f t="shared" si="2"/>
        <v>19</v>
      </c>
      <c r="H939" s="45">
        <f t="shared" ca="1" si="1"/>
        <v>0</v>
      </c>
      <c r="J939" s="44">
        <v>1</v>
      </c>
      <c r="L939" s="1">
        <v>1</v>
      </c>
      <c r="M939" s="1">
        <v>1</v>
      </c>
      <c r="N939" s="1">
        <v>1</v>
      </c>
      <c r="O939" s="1">
        <v>1</v>
      </c>
      <c r="P939" s="1">
        <v>1</v>
      </c>
      <c r="R939" s="1">
        <v>1</v>
      </c>
      <c r="S939" s="1">
        <v>1</v>
      </c>
      <c r="U939" s="214">
        <v>0</v>
      </c>
      <c r="V939" s="215"/>
      <c r="W939" s="215"/>
      <c r="X939" s="218"/>
      <c r="Y939" s="211">
        <v>-7.2</v>
      </c>
      <c r="Z939" s="209"/>
      <c r="AA939" s="209">
        <v>-6.7</v>
      </c>
      <c r="AB939" s="209"/>
      <c r="AC939" s="209">
        <v>0.75</v>
      </c>
      <c r="AD939" s="209"/>
      <c r="AE939" s="209">
        <v>1.45</v>
      </c>
      <c r="AF939" s="210"/>
      <c r="AG939" s="211">
        <v>2</v>
      </c>
      <c r="AH939" s="209"/>
      <c r="AI939" s="209">
        <v>1</v>
      </c>
      <c r="AJ939" s="210"/>
      <c r="AK939" s="211">
        <v>2</v>
      </c>
      <c r="AL939" s="209"/>
      <c r="AM939" s="209">
        <v>0</v>
      </c>
      <c r="AN939" s="209"/>
      <c r="AO939" s="209">
        <v>1</v>
      </c>
      <c r="AP939" s="209"/>
      <c r="AQ939" s="209">
        <v>0</v>
      </c>
      <c r="AR939" s="210"/>
      <c r="AS939" s="211">
        <v>1</v>
      </c>
      <c r="AT939" s="209"/>
      <c r="AU939" s="238">
        <v>0</v>
      </c>
      <c r="AV939" s="239"/>
      <c r="AW939" s="211">
        <v>1</v>
      </c>
      <c r="AX939" s="209"/>
      <c r="AY939" s="238">
        <v>0</v>
      </c>
      <c r="AZ939" s="239"/>
      <c r="BA939" s="214">
        <v>0</v>
      </c>
      <c r="BB939" s="215"/>
      <c r="BC939" s="215">
        <v>1</v>
      </c>
      <c r="BD939" s="215"/>
      <c r="BE939" s="215"/>
      <c r="BF939" s="218"/>
      <c r="BG939" s="211">
        <v>2</v>
      </c>
      <c r="BH939" s="209"/>
      <c r="BI939" s="238">
        <v>1</v>
      </c>
      <c r="BJ939" s="239"/>
      <c r="BK939" s="211">
        <v>8</v>
      </c>
      <c r="BL939" s="209"/>
      <c r="BM939" s="209">
        <v>2.9</v>
      </c>
      <c r="BN939" s="210"/>
      <c r="BO939" s="214">
        <v>0</v>
      </c>
      <c r="BP939" s="218"/>
      <c r="BT939" s="17" t="s">
        <v>24</v>
      </c>
      <c r="BU939" s="209">
        <f>H945</f>
        <v>1.05</v>
      </c>
      <c r="BV939" s="209"/>
      <c r="BX939" t="s">
        <v>20</v>
      </c>
      <c r="BY939"/>
      <c r="BZ939"/>
      <c r="CB939"/>
      <c r="CC939"/>
      <c r="CD939" t="s">
        <v>106</v>
      </c>
      <c r="DK939" s="238">
        <f ca="1">ROUNDUP(DK938,0)</f>
        <v>8</v>
      </c>
      <c r="DL939" s="238"/>
      <c r="DM939" s="238"/>
      <c r="EF939"/>
      <c r="EG939"/>
      <c r="FR939" s="208"/>
      <c r="FS939" s="208"/>
      <c r="FT939" s="208"/>
      <c r="FU939" s="155" t="str">
        <f ca="1"/>
        <v xml:space="preserve"> in curtain needed</v>
      </c>
      <c r="FV939" s="170" t="s">
        <v>233</v>
      </c>
      <c r="FW939" s="171" t="s">
        <v>234</v>
      </c>
      <c r="FX939" s="171"/>
      <c r="FY939" s="172"/>
    </row>
    <row r="940" spans="1:181" s="1" customFormat="1" hidden="1" x14ac:dyDescent="0.25">
      <c r="A940" s="209" t="str">
        <f t="shared" ca="1" si="3"/>
        <v>CS Recess</v>
      </c>
      <c r="B940" s="209"/>
      <c r="C940" s="209"/>
      <c r="D940" s="209"/>
      <c r="E940" s="209"/>
      <c r="F940" s="210"/>
      <c r="G940" s="44">
        <f t="shared" ref="G940:G942" si="4">G939+1</f>
        <v>20</v>
      </c>
      <c r="H940" s="45">
        <f t="shared" ca="1" si="1"/>
        <v>0</v>
      </c>
      <c r="I940"/>
      <c r="J940" s="44">
        <v>2</v>
      </c>
      <c r="Q940" s="1">
        <v>1</v>
      </c>
      <c r="T940" s="1">
        <v>1</v>
      </c>
      <c r="U940" s="214">
        <v>0</v>
      </c>
      <c r="V940" s="215"/>
      <c r="W940" s="215"/>
      <c r="X940" s="218"/>
      <c r="Y940" s="214">
        <v>1.5</v>
      </c>
      <c r="Z940" s="215"/>
      <c r="AA940" s="215"/>
      <c r="AB940" s="215"/>
      <c r="AC940" s="215"/>
      <c r="AD940" s="215"/>
      <c r="AE940" s="215"/>
      <c r="AF940" s="218"/>
      <c r="AG940" s="214">
        <v>0</v>
      </c>
      <c r="AH940" s="215"/>
      <c r="AI940" s="215"/>
      <c r="AJ940" s="218"/>
      <c r="AK940" s="214">
        <v>0</v>
      </c>
      <c r="AL940" s="215"/>
      <c r="AM940" s="215"/>
      <c r="AN940" s="215"/>
      <c r="AO940" s="215"/>
      <c r="AP940" s="215"/>
      <c r="AQ940" s="215"/>
      <c r="AR940" s="218"/>
      <c r="AS940" s="214">
        <v>1</v>
      </c>
      <c r="AT940" s="215"/>
      <c r="AU940" s="215"/>
      <c r="AV940" s="218"/>
      <c r="AW940" s="214">
        <v>1</v>
      </c>
      <c r="AX940" s="215"/>
      <c r="AY940" s="215"/>
      <c r="AZ940" s="218"/>
      <c r="BA940" s="214">
        <v>3</v>
      </c>
      <c r="BB940" s="215"/>
      <c r="BC940" s="209">
        <v>3</v>
      </c>
      <c r="BD940" s="209"/>
      <c r="BE940" s="209">
        <v>0.5</v>
      </c>
      <c r="BF940" s="209"/>
      <c r="BG940" s="231">
        <v>0</v>
      </c>
      <c r="BH940" s="232"/>
      <c r="BI940" s="232"/>
      <c r="BJ940" s="233"/>
      <c r="BK940" s="231">
        <v>0</v>
      </c>
      <c r="BL940" s="232"/>
      <c r="BM940" s="232"/>
      <c r="BN940" s="233"/>
      <c r="BO940" s="214">
        <v>2.2000000000000002</v>
      </c>
      <c r="BP940" s="218"/>
      <c r="BT940" s="17" t="s">
        <v>107</v>
      </c>
      <c r="BU940" s="209">
        <f ca="1">IF(R919=1,IF(D16=B958,BG919,BI919),BG919)</f>
        <v>1</v>
      </c>
      <c r="BV940" s="209"/>
      <c r="BX940" t="s">
        <v>108</v>
      </c>
      <c r="BY940"/>
      <c r="BZ940"/>
      <c r="CB940" s="37"/>
      <c r="CC940" s="37"/>
      <c r="CD940" t="s">
        <v>109</v>
      </c>
      <c r="DK940" s="6"/>
      <c r="DL940" s="6"/>
      <c r="DM940" s="6"/>
      <c r="EF940"/>
      <c r="EG940"/>
      <c r="FR940" s="208"/>
      <c r="FS940" s="208"/>
      <c r="FT940" s="208"/>
      <c r="FU940" s="154" t="str">
        <f ca="1"/>
        <v>Number of</v>
      </c>
      <c r="FV940" s="167" t="s">
        <v>235</v>
      </c>
      <c r="FW940" s="168" t="s">
        <v>236</v>
      </c>
      <c r="FX940" s="168"/>
      <c r="FY940" s="169"/>
    </row>
    <row r="941" spans="1:181" s="1" customFormat="1" hidden="1" x14ac:dyDescent="0.25">
      <c r="A941" s="209" t="str">
        <f t="shared" ca="1" si="3"/>
        <v>CRS Square 30</v>
      </c>
      <c r="B941" s="209"/>
      <c r="C941" s="209"/>
      <c r="D941" s="209"/>
      <c r="E941" s="209"/>
      <c r="F941" s="210"/>
      <c r="G941" s="162">
        <f t="shared" si="4"/>
        <v>21</v>
      </c>
      <c r="H941" s="45">
        <f t="shared" ca="1" si="1"/>
        <v>0</v>
      </c>
      <c r="I941"/>
      <c r="J941" s="162">
        <v>2</v>
      </c>
      <c r="K941" s="144"/>
      <c r="L941" s="144">
        <v>1</v>
      </c>
      <c r="M941" s="144">
        <v>1</v>
      </c>
      <c r="N941" s="144">
        <v>1</v>
      </c>
      <c r="O941" s="144">
        <v>1</v>
      </c>
      <c r="P941" s="144">
        <v>1</v>
      </c>
      <c r="Q941" s="144"/>
      <c r="R941" s="144">
        <v>1</v>
      </c>
      <c r="S941" s="144"/>
      <c r="T941" s="144">
        <v>1</v>
      </c>
      <c r="U941" s="214">
        <v>0</v>
      </c>
      <c r="V941" s="215"/>
      <c r="W941" s="215"/>
      <c r="X941" s="218"/>
      <c r="Y941" s="211">
        <v>-7.2</v>
      </c>
      <c r="Z941" s="209"/>
      <c r="AA941" s="209">
        <v>-6.9</v>
      </c>
      <c r="AB941" s="209"/>
      <c r="AC941" s="209">
        <v>0.75</v>
      </c>
      <c r="AD941" s="209"/>
      <c r="AE941" s="209">
        <v>1.45</v>
      </c>
      <c r="AF941" s="210"/>
      <c r="AG941" s="211">
        <v>1</v>
      </c>
      <c r="AH941" s="209"/>
      <c r="AI941" s="209">
        <v>0</v>
      </c>
      <c r="AJ941" s="210"/>
      <c r="AK941" s="211">
        <v>1</v>
      </c>
      <c r="AL941" s="209"/>
      <c r="AM941" s="209">
        <v>0</v>
      </c>
      <c r="AN941" s="209"/>
      <c r="AO941" s="209">
        <v>0</v>
      </c>
      <c r="AP941" s="209"/>
      <c r="AQ941" s="209">
        <v>0</v>
      </c>
      <c r="AR941" s="210"/>
      <c r="AS941" s="211">
        <v>0</v>
      </c>
      <c r="AT941" s="209"/>
      <c r="AU941" s="212">
        <v>1</v>
      </c>
      <c r="AV941" s="213"/>
      <c r="AW941" s="211">
        <v>0</v>
      </c>
      <c r="AX941" s="209"/>
      <c r="AY941" s="212">
        <v>1</v>
      </c>
      <c r="AZ941" s="213"/>
      <c r="BA941" s="214">
        <v>0.5</v>
      </c>
      <c r="BB941" s="215"/>
      <c r="BC941" s="215">
        <v>0.5</v>
      </c>
      <c r="BD941" s="215"/>
      <c r="BE941" s="215"/>
      <c r="BF941" s="215"/>
      <c r="BG941" s="211">
        <v>2</v>
      </c>
      <c r="BH941" s="209"/>
      <c r="BI941" s="212">
        <v>1</v>
      </c>
      <c r="BJ941" s="213"/>
      <c r="BK941" s="211">
        <v>8</v>
      </c>
      <c r="BL941" s="209"/>
      <c r="BM941" s="209">
        <v>2.9</v>
      </c>
      <c r="BN941" s="210"/>
      <c r="BO941" s="214">
        <v>1.07</v>
      </c>
      <c r="BP941" s="218"/>
      <c r="BT941" s="17" t="s">
        <v>110</v>
      </c>
      <c r="BU941" s="209">
        <f ca="1">IF(S919=1,IF(D16=B958,BK919,BM919),BK919)</f>
        <v>2.9</v>
      </c>
      <c r="BV941" s="209"/>
      <c r="BX941" t="s">
        <v>12</v>
      </c>
      <c r="BY941"/>
      <c r="BZ941"/>
      <c r="CB941"/>
      <c r="CC941"/>
      <c r="CD941" t="s">
        <v>111</v>
      </c>
      <c r="EF941"/>
      <c r="EG941"/>
      <c r="FR941" s="208"/>
      <c r="FS941" s="208"/>
      <c r="FT941" s="208"/>
      <c r="FU941" s="155" t="str">
        <f ca="1"/>
        <v>carriers needed*</v>
      </c>
      <c r="FV941" s="170" t="s">
        <v>270</v>
      </c>
      <c r="FW941" s="171" t="s">
        <v>271</v>
      </c>
      <c r="FX941" s="171"/>
      <c r="FY941" s="172"/>
    </row>
    <row r="942" spans="1:181" s="1" customFormat="1" hidden="1" x14ac:dyDescent="0.25">
      <c r="A942" s="209" t="str">
        <f t="shared" ca="1" si="3"/>
        <v>CRS Rectangular 45</v>
      </c>
      <c r="B942" s="209"/>
      <c r="C942" s="209"/>
      <c r="D942" s="209"/>
      <c r="E942" s="209"/>
      <c r="F942" s="210"/>
      <c r="G942" s="162">
        <f t="shared" si="4"/>
        <v>22</v>
      </c>
      <c r="H942" s="45">
        <f t="shared" ca="1" si="1"/>
        <v>0</v>
      </c>
      <c r="I942"/>
      <c r="J942" s="162">
        <v>2</v>
      </c>
      <c r="K942" s="144"/>
      <c r="L942" s="144">
        <v>1</v>
      </c>
      <c r="M942" s="144">
        <v>1</v>
      </c>
      <c r="N942" s="144">
        <v>1</v>
      </c>
      <c r="O942" s="144">
        <v>1</v>
      </c>
      <c r="P942" s="144">
        <v>1</v>
      </c>
      <c r="Q942" s="144"/>
      <c r="R942" s="144">
        <v>1</v>
      </c>
      <c r="S942" s="144"/>
      <c r="T942" s="144">
        <v>1</v>
      </c>
      <c r="U942" s="214">
        <v>0</v>
      </c>
      <c r="V942" s="215"/>
      <c r="W942" s="215"/>
      <c r="X942" s="218"/>
      <c r="Y942" s="211">
        <v>-7.2</v>
      </c>
      <c r="Z942" s="209"/>
      <c r="AA942" s="209">
        <v>-6.9</v>
      </c>
      <c r="AB942" s="209"/>
      <c r="AC942" s="209">
        <v>0.75</v>
      </c>
      <c r="AD942" s="209"/>
      <c r="AE942" s="209">
        <v>1.45</v>
      </c>
      <c r="AF942" s="210"/>
      <c r="AG942" s="211">
        <v>1</v>
      </c>
      <c r="AH942" s="209"/>
      <c r="AI942" s="209">
        <v>0</v>
      </c>
      <c r="AJ942" s="210"/>
      <c r="AK942" s="211">
        <v>1</v>
      </c>
      <c r="AL942" s="209"/>
      <c r="AM942" s="209">
        <v>0</v>
      </c>
      <c r="AN942" s="209"/>
      <c r="AO942" s="209">
        <v>0</v>
      </c>
      <c r="AP942" s="209"/>
      <c r="AQ942" s="209">
        <v>0</v>
      </c>
      <c r="AR942" s="210"/>
      <c r="AS942" s="211">
        <v>0</v>
      </c>
      <c r="AT942" s="209"/>
      <c r="AU942" s="212">
        <v>1</v>
      </c>
      <c r="AV942" s="213"/>
      <c r="AW942" s="211">
        <v>0</v>
      </c>
      <c r="AX942" s="209"/>
      <c r="AY942" s="212">
        <v>1</v>
      </c>
      <c r="AZ942" s="213"/>
      <c r="BA942" s="214">
        <v>0.5</v>
      </c>
      <c r="BB942" s="215"/>
      <c r="BC942" s="215">
        <v>0.5</v>
      </c>
      <c r="BD942" s="215"/>
      <c r="BE942" s="215"/>
      <c r="BF942" s="215"/>
      <c r="BG942" s="211">
        <v>2</v>
      </c>
      <c r="BH942" s="209"/>
      <c r="BI942" s="212">
        <v>1</v>
      </c>
      <c r="BJ942" s="213"/>
      <c r="BK942" s="211">
        <v>8</v>
      </c>
      <c r="BL942" s="209"/>
      <c r="BM942" s="209">
        <v>2.9</v>
      </c>
      <c r="BN942" s="210"/>
      <c r="BO942" s="214">
        <v>1.07</v>
      </c>
      <c r="BP942" s="218"/>
      <c r="BT942" s="17" t="s">
        <v>112</v>
      </c>
      <c r="BU942" s="209">
        <f ca="1">ROUNDUP( ((BU931 - BU940 ) * BU939 ) + (BA919 + BO919 ) + BU941,0)</f>
        <v>23</v>
      </c>
      <c r="BV942" s="209"/>
      <c r="BX942" t="s">
        <v>113</v>
      </c>
      <c r="BY942"/>
      <c r="BZ942"/>
      <c r="CB942"/>
      <c r="CC942"/>
      <c r="CD942" t="s">
        <v>142</v>
      </c>
      <c r="FR942" s="208"/>
      <c r="FS942" s="208"/>
      <c r="FT942" s="208"/>
      <c r="FU942" s="154" t="str">
        <f ca="1"/>
        <v>Curtain stacking</v>
      </c>
      <c r="FV942" s="167" t="s">
        <v>237</v>
      </c>
      <c r="FW942" s="168" t="s">
        <v>238</v>
      </c>
      <c r="FX942" s="168"/>
      <c r="FY942" s="169"/>
    </row>
    <row r="943" spans="1:181" s="1" customFormat="1" ht="15.75" hidden="1" customHeight="1" thickBot="1" x14ac:dyDescent="0.3">
      <c r="A943" s="5"/>
      <c r="B943" s="5"/>
      <c r="BT943" s="17" t="s">
        <v>169</v>
      </c>
      <c r="BU943" s="238">
        <f ca="1">IF(J974&gt;0,0,(D10/2)-AN21)</f>
        <v>0</v>
      </c>
      <c r="BV943" s="238"/>
      <c r="BX943" s="1" t="s">
        <v>170</v>
      </c>
      <c r="FR943" s="208"/>
      <c r="FS943" s="208"/>
      <c r="FT943" s="208"/>
      <c r="FU943" s="152" t="str">
        <f ca="1"/>
        <v>in open position</v>
      </c>
      <c r="FV943" s="161" t="s">
        <v>239</v>
      </c>
      <c r="FW943" s="162" t="s">
        <v>240</v>
      </c>
      <c r="FX943" s="162"/>
      <c r="FY943" s="163"/>
    </row>
    <row r="944" spans="1:181" s="1" customFormat="1" ht="15.75" hidden="1" thickBot="1" x14ac:dyDescent="0.3">
      <c r="A944" s="5"/>
      <c r="B944" s="5"/>
      <c r="C944" s="5"/>
      <c r="D944" s="5"/>
      <c r="E944" s="301" t="s">
        <v>20</v>
      </c>
      <c r="F944" s="302"/>
      <c r="G944" s="302"/>
      <c r="H944" s="302"/>
      <c r="I944" s="311"/>
      <c r="U944" s="293" t="s">
        <v>82</v>
      </c>
      <c r="V944" s="293"/>
      <c r="W944" s="293"/>
      <c r="X944" s="293"/>
      <c r="Y944" s="246" t="s">
        <v>83</v>
      </c>
      <c r="Z944" s="246"/>
      <c r="AA944" s="246"/>
      <c r="AB944" s="246"/>
      <c r="AC944" s="246"/>
      <c r="AD944" s="246"/>
      <c r="AE944" s="246"/>
      <c r="AF944" s="246"/>
      <c r="AG944" s="54" t="s">
        <v>152</v>
      </c>
      <c r="AH944" s="54"/>
      <c r="AI944" s="12"/>
      <c r="AJ944" s="12"/>
      <c r="AK944" s="54" t="s">
        <v>152</v>
      </c>
      <c r="AL944" s="54"/>
      <c r="AM944" s="54"/>
      <c r="AN944" s="54"/>
      <c r="AO944" s="12"/>
      <c r="AP944" s="12"/>
      <c r="AQ944" s="12"/>
      <c r="AR944" s="12"/>
      <c r="AS944" s="54" t="s">
        <v>152</v>
      </c>
      <c r="AT944" s="54"/>
      <c r="AU944" s="12"/>
      <c r="AV944" s="12"/>
      <c r="AW944" s="54" t="s">
        <v>152</v>
      </c>
      <c r="AX944" s="54"/>
      <c r="AY944" s="12"/>
      <c r="AZ944" s="12"/>
      <c r="BA944" s="54" t="s">
        <v>152</v>
      </c>
      <c r="BB944" s="54"/>
      <c r="BC944" s="54"/>
      <c r="BD944" s="12"/>
      <c r="BE944" s="12"/>
      <c r="BF944" s="12"/>
      <c r="BG944" s="54" t="s">
        <v>152</v>
      </c>
      <c r="BH944" s="54"/>
      <c r="BI944" s="12"/>
      <c r="BJ944" s="12"/>
      <c r="BK944" s="54" t="s">
        <v>152</v>
      </c>
      <c r="BL944" s="54"/>
      <c r="BM944" s="12"/>
      <c r="BN944" s="12"/>
      <c r="BO944" s="54"/>
      <c r="BP944" s="12"/>
      <c r="FR944" s="208"/>
      <c r="FS944" s="208"/>
      <c r="FT944" s="208"/>
      <c r="FU944" s="155" t="str">
        <f ca="1"/>
        <v>(minimal)</v>
      </c>
      <c r="FV944" s="170" t="s">
        <v>241</v>
      </c>
      <c r="FW944" s="171" t="s">
        <v>242</v>
      </c>
      <c r="FX944" s="171"/>
      <c r="FY944" s="172"/>
    </row>
    <row r="945" spans="1:181" s="1" customFormat="1" ht="15.75" hidden="1" thickBot="1" x14ac:dyDescent="0.3">
      <c r="A945" s="316" t="s">
        <v>21</v>
      </c>
      <c r="B945" s="317"/>
      <c r="C945" s="318"/>
      <c r="E945" s="11"/>
      <c r="F945" s="12"/>
      <c r="G945" s="13"/>
      <c r="H945" s="294">
        <f>IF($D$12=B961,H946,IF($D$12=B962,H947,IF($D$12=B963,IF(T919=1,H948,H946),H946)))</f>
        <v>1.05</v>
      </c>
      <c r="I945" s="295"/>
      <c r="U945" s="211" t="s">
        <v>202</v>
      </c>
      <c r="V945" s="209"/>
      <c r="W945" s="209"/>
      <c r="X945" s="210"/>
      <c r="Y945" s="211" t="s">
        <v>199</v>
      </c>
      <c r="Z945" s="209"/>
      <c r="AA945" s="209"/>
      <c r="AB945" s="209"/>
      <c r="AC945" s="209"/>
      <c r="AD945" s="209"/>
      <c r="AE945" s="209"/>
      <c r="AF945" s="210"/>
      <c r="AG945" s="211" t="s">
        <v>197</v>
      </c>
      <c r="AH945" s="209"/>
      <c r="AI945" s="209"/>
      <c r="AJ945" s="210"/>
      <c r="AK945" s="211" t="s">
        <v>198</v>
      </c>
      <c r="AL945" s="209"/>
      <c r="AM945" s="209"/>
      <c r="AN945" s="209"/>
      <c r="AO945" s="209"/>
      <c r="AP945" s="209"/>
      <c r="AQ945" s="209"/>
      <c r="AR945" s="210"/>
      <c r="AS945" s="211" t="s">
        <v>196</v>
      </c>
      <c r="AT945" s="209"/>
      <c r="AU945" s="209"/>
      <c r="AV945" s="210"/>
      <c r="AW945" s="211" t="s">
        <v>195</v>
      </c>
      <c r="AX945" s="209"/>
      <c r="AY945" s="209"/>
      <c r="AZ945" s="210"/>
      <c r="BA945" s="211" t="s">
        <v>194</v>
      </c>
      <c r="BB945" s="209"/>
      <c r="BC945" s="209"/>
      <c r="BD945" s="209"/>
      <c r="BE945" s="209"/>
      <c r="BF945" s="210"/>
      <c r="BG945" s="211" t="s">
        <v>193</v>
      </c>
      <c r="BH945" s="209"/>
      <c r="BI945" s="209"/>
      <c r="BJ945" s="210"/>
      <c r="BK945" s="211" t="s">
        <v>192</v>
      </c>
      <c r="BL945" s="209"/>
      <c r="BM945" s="209"/>
      <c r="BN945" s="210"/>
      <c r="BO945" s="326" t="s">
        <v>153</v>
      </c>
      <c r="BP945" s="326"/>
      <c r="BY945" s="58"/>
      <c r="FR945" s="208" t="s">
        <v>243</v>
      </c>
      <c r="FS945" s="208"/>
      <c r="FT945" s="208"/>
      <c r="FU945" s="154" t="str">
        <f ca="1"/>
        <v>Center closing</v>
      </c>
      <c r="FV945" s="167" t="s">
        <v>9</v>
      </c>
      <c r="FW945" s="168" t="s">
        <v>244</v>
      </c>
      <c r="FX945" s="168"/>
      <c r="FY945" s="169"/>
    </row>
    <row r="946" spans="1:181" s="1" customFormat="1" ht="15.75" hidden="1" thickBot="1" x14ac:dyDescent="0.3">
      <c r="A946" s="55"/>
      <c r="B946" s="289">
        <f>IF($D$14=B954,B947,IF($D$14=B955,B948,B949))</f>
        <v>7.9129574678536105</v>
      </c>
      <c r="C946" s="290"/>
      <c r="E946" s="309" t="s">
        <v>185</v>
      </c>
      <c r="F946" s="310"/>
      <c r="G946" s="310"/>
      <c r="H946" s="296">
        <v>1.05</v>
      </c>
      <c r="I946" s="273"/>
      <c r="U946" s="288" t="s">
        <v>203</v>
      </c>
      <c r="V946" s="269"/>
      <c r="W946" s="269"/>
      <c r="X946" s="270"/>
      <c r="Y946" s="288" t="s">
        <v>200</v>
      </c>
      <c r="Z946" s="269"/>
      <c r="AA946" s="269"/>
      <c r="AB946" s="269"/>
      <c r="AC946" s="269"/>
      <c r="AD946" s="269"/>
      <c r="AE946" s="269"/>
      <c r="AF946" s="270"/>
      <c r="AG946" s="214" t="s">
        <v>153</v>
      </c>
      <c r="AH946" s="215"/>
      <c r="AI946" s="215"/>
      <c r="AJ946" s="218"/>
      <c r="AK946" s="214" t="s">
        <v>153</v>
      </c>
      <c r="AL946" s="215"/>
      <c r="AM946" s="215"/>
      <c r="AN946" s="215"/>
      <c r="AO946" s="215"/>
      <c r="AP946" s="215"/>
      <c r="AQ946" s="215"/>
      <c r="AR946" s="218"/>
      <c r="AS946" s="214" t="s">
        <v>153</v>
      </c>
      <c r="AT946" s="215"/>
      <c r="AU946" s="215"/>
      <c r="AV946" s="218"/>
      <c r="AW946" s="214" t="s">
        <v>153</v>
      </c>
      <c r="AX946" s="215"/>
      <c r="AY946" s="215"/>
      <c r="AZ946" s="218"/>
      <c r="BA946" s="214" t="s">
        <v>153</v>
      </c>
      <c r="BB946" s="215"/>
      <c r="BC946" s="215"/>
      <c r="BD946" s="215"/>
      <c r="BE946" s="215"/>
      <c r="BF946" s="218"/>
      <c r="BG946" s="214" t="s">
        <v>153</v>
      </c>
      <c r="BH946" s="215"/>
      <c r="BI946" s="215"/>
      <c r="BJ946" s="218"/>
      <c r="BK946" s="214" t="s">
        <v>153</v>
      </c>
      <c r="BL946" s="215"/>
      <c r="BM946" s="215"/>
      <c r="BN946" s="218"/>
      <c r="BO946" s="326"/>
      <c r="BP946" s="326"/>
      <c r="FR946" s="208"/>
      <c r="FS946" s="208"/>
      <c r="FT946" s="208"/>
      <c r="FU946" s="155" t="str">
        <f ca="1"/>
        <v>One-way draw</v>
      </c>
      <c r="FV946" s="170" t="s">
        <v>8</v>
      </c>
      <c r="FW946" s="171" t="s">
        <v>245</v>
      </c>
      <c r="FX946" s="171"/>
      <c r="FY946" s="172"/>
    </row>
    <row r="947" spans="1:181" s="1" customFormat="1" hidden="1" x14ac:dyDescent="0.25">
      <c r="A947" s="56">
        <v>1</v>
      </c>
      <c r="B947" s="291">
        <f>270/49.5</f>
        <v>5.4545454545454541</v>
      </c>
      <c r="C947" s="292"/>
      <c r="E947" s="309" t="s">
        <v>186</v>
      </c>
      <c r="F947" s="310"/>
      <c r="G947" s="310"/>
      <c r="H947" s="297">
        <v>1.38</v>
      </c>
      <c r="I947" s="298"/>
      <c r="U947" s="214" t="s">
        <v>153</v>
      </c>
      <c r="V947" s="215"/>
      <c r="W947" s="215"/>
      <c r="X947" s="218"/>
      <c r="Y947" s="304" t="s">
        <v>201</v>
      </c>
      <c r="Z947" s="305"/>
      <c r="AA947" s="305"/>
      <c r="AB947" s="305"/>
      <c r="AC947" s="305"/>
      <c r="AD947" s="305"/>
      <c r="AE947" s="305"/>
      <c r="AF947" s="306"/>
      <c r="AG947" s="16"/>
      <c r="AH947" s="57"/>
      <c r="AI947"/>
      <c r="AJ947"/>
      <c r="AK947"/>
      <c r="AL947"/>
      <c r="AM947"/>
      <c r="AN947"/>
      <c r="AO947"/>
      <c r="AP947"/>
      <c r="AQ947" s="16"/>
      <c r="AR947"/>
      <c r="AT947"/>
      <c r="AU947"/>
      <c r="AV947"/>
      <c r="AW947"/>
      <c r="AX947"/>
      <c r="CB947" s="5"/>
      <c r="FR947" s="208"/>
      <c r="FS947" s="208"/>
      <c r="FT947" s="208"/>
      <c r="FU947" s="154" t="str">
        <f ca="1"/>
        <v>Steel</v>
      </c>
      <c r="FV947" s="167" t="s">
        <v>137</v>
      </c>
      <c r="FW947" s="168" t="s">
        <v>115</v>
      </c>
      <c r="FX947" s="168"/>
      <c r="FY947" s="169"/>
    </row>
    <row r="948" spans="1:181" s="1" customFormat="1" ht="15" hidden="1" customHeight="1" x14ac:dyDescent="0.25">
      <c r="A948" s="56">
        <v>0.8</v>
      </c>
      <c r="B948" s="312">
        <f>300/50.6</f>
        <v>5.928853754940711</v>
      </c>
      <c r="C948" s="313"/>
      <c r="E948" s="309" t="s">
        <v>184</v>
      </c>
      <c r="F948" s="310"/>
      <c r="G948" s="310"/>
      <c r="H948" s="297">
        <v>1.25</v>
      </c>
      <c r="I948" s="298"/>
      <c r="U948"/>
      <c r="V948"/>
      <c r="Y948" s="214" t="s">
        <v>153</v>
      </c>
      <c r="Z948" s="215"/>
      <c r="AA948" s="215"/>
      <c r="AB948" s="215"/>
      <c r="AC948" s="215"/>
      <c r="AD948" s="215"/>
      <c r="AE948" s="215"/>
      <c r="AF948" s="218"/>
      <c r="AG948" s="16"/>
      <c r="AH948" s="16"/>
      <c r="AI948" s="16"/>
      <c r="AJ948" s="16"/>
      <c r="AK948" s="16"/>
      <c r="AL948" s="16"/>
      <c r="AM948" s="16"/>
      <c r="AN948" s="16"/>
      <c r="AP948" s="16"/>
      <c r="AR948" s="16"/>
      <c r="AS948" t="s">
        <v>204</v>
      </c>
      <c r="AT948" s="16"/>
      <c r="AU948" s="16"/>
      <c r="AV948" s="16"/>
      <c r="AW948" t="s">
        <v>204</v>
      </c>
      <c r="AX948"/>
      <c r="FR948" s="208"/>
      <c r="FS948" s="208"/>
      <c r="FT948" s="208"/>
      <c r="FU948" s="155" t="str">
        <f ca="1"/>
        <v>Plastic</v>
      </c>
      <c r="FV948" s="170" t="s">
        <v>138</v>
      </c>
      <c r="FW948" s="171" t="s">
        <v>116</v>
      </c>
      <c r="FX948" s="171"/>
      <c r="FY948" s="172"/>
    </row>
    <row r="949" spans="1:181" s="1" customFormat="1" ht="15" hidden="1" customHeight="1" thickBot="1" x14ac:dyDescent="0.3">
      <c r="A949" s="59">
        <v>0.6</v>
      </c>
      <c r="B949" s="314">
        <f>400/50.55</f>
        <v>7.9129574678536105</v>
      </c>
      <c r="C949" s="315"/>
      <c r="D949" s="11"/>
      <c r="E949" s="11"/>
      <c r="F949" s="12"/>
      <c r="G949" s="12"/>
      <c r="H949" s="307"/>
      <c r="I949" s="308"/>
      <c r="AS949" s="1" t="s">
        <v>205</v>
      </c>
      <c r="AW949" s="1" t="s">
        <v>205</v>
      </c>
      <c r="CD949" s="60"/>
      <c r="FR949" s="208" t="s">
        <v>246</v>
      </c>
      <c r="FS949" s="208"/>
      <c r="FT949" s="208"/>
      <c r="FU949" s="154" t="str">
        <f ca="1"/>
        <v>M</v>
      </c>
      <c r="FV949" s="167" t="s">
        <v>13</v>
      </c>
      <c r="FW949" s="168" t="s">
        <v>13</v>
      </c>
      <c r="FX949" s="185" t="s">
        <v>247</v>
      </c>
      <c r="FY949" s="169"/>
    </row>
    <row r="950" spans="1:181" s="1" customFormat="1" ht="15" hidden="1" customHeight="1" x14ac:dyDescent="0.25">
      <c r="CD950" s="60"/>
      <c r="CX950" s="60"/>
      <c r="FR950" s="208"/>
      <c r="FS950" s="208"/>
      <c r="FT950" s="208"/>
      <c r="FU950" s="152" t="str">
        <f ca="1"/>
        <v>R</v>
      </c>
      <c r="FV950" s="161" t="s">
        <v>1</v>
      </c>
      <c r="FW950" s="162" t="s">
        <v>1</v>
      </c>
      <c r="FX950" s="186" t="s">
        <v>248</v>
      </c>
      <c r="FY950" s="163"/>
    </row>
    <row r="951" spans="1:181" s="1" customFormat="1" ht="15" hidden="1" customHeight="1" x14ac:dyDescent="0.25">
      <c r="A951" s="5"/>
      <c r="B951" s="5"/>
      <c r="C951" s="5"/>
      <c r="D951" s="5"/>
      <c r="V951" s="60"/>
      <c r="CD951" s="60"/>
      <c r="CE951"/>
      <c r="CF951"/>
      <c r="CG951"/>
      <c r="CH951"/>
      <c r="CI951"/>
      <c r="CJ951"/>
      <c r="CK951"/>
      <c r="CL951"/>
      <c r="CM951"/>
      <c r="CN951"/>
      <c r="CO951"/>
      <c r="CP951"/>
      <c r="CQ951"/>
      <c r="CR951"/>
      <c r="CS951"/>
      <c r="CT951"/>
      <c r="CU951"/>
      <c r="CV951"/>
      <c r="CX951" s="60"/>
      <c r="DF951"/>
      <c r="FR951" s="208"/>
      <c r="FS951" s="208"/>
      <c r="FT951" s="208"/>
      <c r="FU951" s="152" t="str">
        <f ca="1"/>
        <v>L</v>
      </c>
      <c r="FV951" s="161" t="s">
        <v>2</v>
      </c>
      <c r="FW951" s="162" t="s">
        <v>2</v>
      </c>
      <c r="FX951" s="186" t="s">
        <v>249</v>
      </c>
      <c r="FY951" s="163"/>
    </row>
    <row r="952" spans="1:181" s="1" customFormat="1" ht="15" hidden="1" customHeight="1" x14ac:dyDescent="0.25">
      <c r="A952" s="5"/>
      <c r="B952" s="5"/>
      <c r="C952" s="5"/>
      <c r="D952" s="5"/>
      <c r="V952" s="60"/>
      <c r="Z952" s="209" t="s">
        <v>209</v>
      </c>
      <c r="AA952" s="209"/>
      <c r="AB952" s="209" t="s">
        <v>210</v>
      </c>
      <c r="AC952" s="209"/>
      <c r="AP952" s="60"/>
      <c r="BJ952" s="60"/>
      <c r="BR952"/>
      <c r="BS952"/>
      <c r="BT952"/>
      <c r="BU952"/>
      <c r="BV952"/>
      <c r="BW952"/>
      <c r="BX952"/>
      <c r="BY952"/>
      <c r="BZ952"/>
      <c r="CA952"/>
      <c r="CB952"/>
      <c r="CD952" s="60"/>
      <c r="CE952"/>
      <c r="CF952"/>
      <c r="CG952"/>
      <c r="CH952"/>
      <c r="CI952"/>
      <c r="CJ952"/>
      <c r="CK952"/>
      <c r="CL952"/>
      <c r="CN952"/>
      <c r="CO952"/>
      <c r="CP952"/>
      <c r="CQ952"/>
      <c r="CR952"/>
      <c r="CS952"/>
      <c r="CT952"/>
      <c r="CU952"/>
      <c r="CV952"/>
      <c r="CX952" s="60"/>
      <c r="CY952"/>
      <c r="CZ952"/>
      <c r="DA952"/>
      <c r="DB952"/>
      <c r="DC952"/>
      <c r="DD952"/>
      <c r="DE952"/>
      <c r="DG952"/>
      <c r="DH952"/>
      <c r="DI952"/>
      <c r="DJ952"/>
      <c r="DK952"/>
      <c r="DL952"/>
      <c r="DM952"/>
      <c r="DN952"/>
      <c r="DO952"/>
      <c r="DP952"/>
      <c r="FR952" s="208"/>
      <c r="FS952" s="208"/>
      <c r="FT952" s="208"/>
      <c r="FU952" s="152" t="str">
        <f ca="1"/>
        <v>R</v>
      </c>
      <c r="FV952" s="161" t="s">
        <v>1</v>
      </c>
      <c r="FW952" s="162" t="s">
        <v>1</v>
      </c>
      <c r="FX952" s="186" t="s">
        <v>250</v>
      </c>
      <c r="FY952" s="163"/>
    </row>
    <row r="953" spans="1:181" s="1" customFormat="1" ht="15" hidden="1" customHeight="1" thickBot="1" x14ac:dyDescent="0.3">
      <c r="A953" s="249" t="s">
        <v>134</v>
      </c>
      <c r="B953" s="249"/>
      <c r="C953" s="249"/>
      <c r="D953" s="249"/>
      <c r="E953" s="5"/>
      <c r="F953" s="223" t="s">
        <v>136</v>
      </c>
      <c r="G953" s="223"/>
      <c r="H953" s="223"/>
      <c r="I953" s="223"/>
      <c r="J953" s="5"/>
      <c r="K953" s="5"/>
      <c r="V953" s="60"/>
      <c r="W953"/>
      <c r="X953"/>
      <c r="Y953"/>
      <c r="Z953" s="209">
        <f>D10</f>
        <v>100</v>
      </c>
      <c r="AA953" s="209"/>
      <c r="AB953" s="209">
        <f>D10</f>
        <v>100</v>
      </c>
      <c r="AC953" s="209"/>
      <c r="AD953" s="209" t="s">
        <v>211</v>
      </c>
      <c r="AE953" s="209"/>
      <c r="AF953" s="209"/>
      <c r="AG953" s="209"/>
      <c r="AH953" s="209"/>
      <c r="AI953" s="209"/>
      <c r="AJ953" s="209"/>
      <c r="AK953"/>
      <c r="AL953"/>
      <c r="AM953"/>
      <c r="AN953"/>
      <c r="AP953" s="60"/>
      <c r="AX953"/>
      <c r="BJ953" s="60"/>
      <c r="BS953"/>
      <c r="BT953"/>
      <c r="BU953"/>
      <c r="BV953"/>
      <c r="BW953"/>
      <c r="BX953"/>
      <c r="BY953"/>
      <c r="BZ953"/>
      <c r="CA953"/>
      <c r="CC953"/>
      <c r="CD953" s="66"/>
      <c r="CE953"/>
      <c r="CF953"/>
      <c r="CG953"/>
      <c r="CH953"/>
      <c r="CI953"/>
      <c r="CK953"/>
      <c r="CM953"/>
      <c r="CN953"/>
      <c r="CP953"/>
      <c r="CQ953"/>
      <c r="CR953"/>
      <c r="CT953"/>
      <c r="CU953"/>
      <c r="CW953"/>
      <c r="CX953" s="66"/>
      <c r="CY953"/>
      <c r="CZ953"/>
      <c r="DA953"/>
      <c r="DB953"/>
      <c r="DC953"/>
      <c r="DD953"/>
      <c r="DE953"/>
      <c r="DF953"/>
      <c r="DG953"/>
      <c r="DH953"/>
      <c r="DI953"/>
      <c r="DK953"/>
      <c r="DL953"/>
      <c r="DM953"/>
      <c r="DN953"/>
      <c r="DO953"/>
      <c r="DQ953"/>
      <c r="FR953" s="208"/>
      <c r="FS953" s="208"/>
      <c r="FT953" s="208"/>
      <c r="FU953" s="152" t="str">
        <f ca="1"/>
        <v>C</v>
      </c>
      <c r="FV953" s="161" t="s">
        <v>68</v>
      </c>
      <c r="FW953" s="162" t="s">
        <v>66</v>
      </c>
      <c r="FX953" s="186" t="s">
        <v>251</v>
      </c>
      <c r="FY953" s="163"/>
    </row>
    <row r="954" spans="1:181" s="1" customFormat="1" ht="15" hidden="1" customHeight="1" x14ac:dyDescent="0.25">
      <c r="A954" s="61">
        <v>8</v>
      </c>
      <c r="B954" s="62" t="s">
        <v>5</v>
      </c>
      <c r="C954" s="62"/>
      <c r="D954" s="63"/>
      <c r="F954" s="303">
        <v>1</v>
      </c>
      <c r="G954" s="260" t="str">
        <f ca="1">FU949</f>
        <v>M</v>
      </c>
      <c r="H954" s="260"/>
      <c r="I954" s="261"/>
      <c r="K954" s="3"/>
      <c r="L954" s="271" t="s">
        <v>17</v>
      </c>
      <c r="M954" s="271"/>
      <c r="N954" s="271"/>
      <c r="O954" s="271"/>
      <c r="P954" s="271"/>
      <c r="Q954" s="4"/>
      <c r="R954" s="272" t="s">
        <v>18</v>
      </c>
      <c r="S954" s="273"/>
      <c r="V954" s="60"/>
      <c r="W954"/>
      <c r="X954"/>
      <c r="Y954"/>
      <c r="Z954" s="209">
        <f ca="1">Z953-BA919-BU924</f>
        <v>89.5</v>
      </c>
      <c r="AA954" s="209"/>
      <c r="AB954" s="209">
        <f ca="1">AB953-BA919-BU924</f>
        <v>89.5</v>
      </c>
      <c r="AC954" s="209"/>
      <c r="AD954" s="209" t="s">
        <v>212</v>
      </c>
      <c r="AE954" s="209"/>
      <c r="AF954" s="209"/>
      <c r="AG954" s="209"/>
      <c r="AH954" s="209"/>
      <c r="AI954" s="209"/>
      <c r="AJ954" s="209"/>
      <c r="AK954"/>
      <c r="AL954"/>
      <c r="AM954"/>
      <c r="AN954"/>
      <c r="AV954"/>
      <c r="AW954"/>
      <c r="AY954"/>
      <c r="AZ954"/>
      <c r="BA954"/>
      <c r="BB954"/>
      <c r="BC954"/>
      <c r="BD954"/>
      <c r="BE954"/>
      <c r="BF954"/>
      <c r="BG954"/>
      <c r="BH954"/>
      <c r="BJ954" s="60"/>
      <c r="BK954"/>
      <c r="BL954"/>
      <c r="BM954"/>
      <c r="BN954"/>
      <c r="BO954"/>
      <c r="BP954"/>
      <c r="BQ954"/>
      <c r="BR954"/>
      <c r="CD954" s="66"/>
      <c r="CE954"/>
      <c r="CF954"/>
      <c r="CG954"/>
      <c r="CH954"/>
      <c r="CI954"/>
      <c r="CJ954"/>
      <c r="CK954"/>
      <c r="CL954"/>
      <c r="CM954"/>
      <c r="CN954"/>
      <c r="CO954"/>
      <c r="CP954"/>
      <c r="CQ954"/>
      <c r="CR954"/>
      <c r="CS954"/>
      <c r="CT954"/>
      <c r="CU954"/>
      <c r="CW954"/>
      <c r="CX954" s="66"/>
      <c r="EC954" s="2"/>
      <c r="FR954" s="208"/>
      <c r="FS954" s="208"/>
      <c r="FT954" s="208"/>
      <c r="FU954" s="155" t="str">
        <f ca="1"/>
        <v>R</v>
      </c>
      <c r="FV954" s="170" t="s">
        <v>1</v>
      </c>
      <c r="FW954" s="171" t="s">
        <v>1</v>
      </c>
      <c r="FX954" s="187" t="s">
        <v>248</v>
      </c>
      <c r="FY954" s="172"/>
    </row>
    <row r="955" spans="1:181" s="1" customFormat="1" ht="15" hidden="1" customHeight="1" thickBot="1" x14ac:dyDescent="0.3">
      <c r="A955" s="64">
        <v>9</v>
      </c>
      <c r="B955" t="s">
        <v>6</v>
      </c>
      <c r="C955"/>
      <c r="D955" s="65"/>
      <c r="F955" s="244"/>
      <c r="G955" s="209" t="str">
        <f t="shared" ref="G955:G959" ca="1" si="5">FU950</f>
        <v>R</v>
      </c>
      <c r="H955" s="209"/>
      <c r="I955" s="248"/>
      <c r="K955" s="11"/>
      <c r="L955" s="12">
        <v>5.4</v>
      </c>
      <c r="M955" s="12">
        <v>6</v>
      </c>
      <c r="N955" s="12">
        <v>8</v>
      </c>
      <c r="O955" s="12"/>
      <c r="P955" s="12"/>
      <c r="Q955" s="13"/>
      <c r="R955" s="11">
        <v>1.1000000000000001</v>
      </c>
      <c r="S955" s="13"/>
      <c r="V955" s="66"/>
      <c r="W955"/>
      <c r="X955"/>
      <c r="Y955"/>
      <c r="Z955" s="209">
        <f ca="1">IF(D16=B958,Z954/2,Z954)</f>
        <v>89.5</v>
      </c>
      <c r="AA955" s="209"/>
      <c r="AB955" s="209">
        <f ca="1">IF(D16=B958,AB954/2,AB954)</f>
        <v>89.5</v>
      </c>
      <c r="AC955" s="209"/>
      <c r="AD955" s="243" t="s">
        <v>213</v>
      </c>
      <c r="AE955" s="209"/>
      <c r="AF955" s="209"/>
      <c r="AG955" s="209"/>
      <c r="AH955" s="209"/>
      <c r="AI955" s="209"/>
      <c r="AJ955" s="209"/>
      <c r="AK955"/>
      <c r="AL955"/>
      <c r="AM955"/>
      <c r="AV955"/>
      <c r="AW955"/>
      <c r="AX955"/>
      <c r="AY955"/>
      <c r="AZ955"/>
      <c r="BA955"/>
      <c r="BB955"/>
      <c r="BC955"/>
      <c r="BD955"/>
      <c r="BE955"/>
      <c r="BF955"/>
      <c r="BG955"/>
      <c r="BI955"/>
      <c r="BJ955" s="66"/>
      <c r="BK955"/>
      <c r="BL955"/>
      <c r="BM955"/>
      <c r="BN955"/>
      <c r="BO955"/>
      <c r="BP955"/>
      <c r="BQ955"/>
      <c r="CD955" s="66"/>
      <c r="CX955" s="66"/>
      <c r="CY955"/>
      <c r="EC955" s="70"/>
      <c r="FR955" s="212" t="s">
        <v>252</v>
      </c>
      <c r="FS955" s="212"/>
      <c r="FT955" s="384"/>
      <c r="FU955" s="153" t="str">
        <f ca="1"/>
        <v>Language:</v>
      </c>
      <c r="FV955" s="164" t="s">
        <v>219</v>
      </c>
      <c r="FW955" s="165" t="s">
        <v>253</v>
      </c>
      <c r="FX955" s="165"/>
      <c r="FY955" s="166"/>
    </row>
    <row r="956" spans="1:181" s="1" customFormat="1" ht="15" hidden="1" customHeight="1" thickBot="1" x14ac:dyDescent="0.3">
      <c r="A956" s="64">
        <v>10</v>
      </c>
      <c r="B956" s="54" t="s">
        <v>7</v>
      </c>
      <c r="C956" s="54"/>
      <c r="D956" s="67"/>
      <c r="F956" s="244">
        <v>2</v>
      </c>
      <c r="G956" s="209" t="str">
        <f t="shared" ca="1" si="5"/>
        <v>L</v>
      </c>
      <c r="H956" s="209"/>
      <c r="I956" s="248"/>
      <c r="K956" s="68">
        <v>8</v>
      </c>
      <c r="L956" s="1">
        <v>4.9000000000000004</v>
      </c>
      <c r="M956" s="1">
        <v>4.5</v>
      </c>
      <c r="N956" s="5">
        <v>0</v>
      </c>
      <c r="O956" s="44">
        <f t="shared" ref="O956:O971" si="6">IF( $D$14 = $B$954, IF( $AL$27 = K956, L956, 0 ), 0 )</f>
        <v>0</v>
      </c>
      <c r="P956" s="1">
        <f t="shared" ref="P956:P971" si="7">IF( $D$14 = $B$955, IF( $AL$27 = K956, M956, 0 ), 0 )</f>
        <v>0</v>
      </c>
      <c r="Q956" s="1">
        <f t="shared" ref="Q956:Q971" si="8">IF( $D$14 = $B$956, IF( $AL$27 = K956, N956, 0 ), 0 )</f>
        <v>0</v>
      </c>
      <c r="R956" s="8">
        <v>7.9</v>
      </c>
      <c r="S956" s="69">
        <f t="shared" ref="S956:S971" si="9">IF($AL$27=K956,R956,0)</f>
        <v>0</v>
      </c>
      <c r="V956" s="66"/>
      <c r="W956"/>
      <c r="X956"/>
      <c r="Y956"/>
      <c r="Z956" s="209">
        <f ca="1">Z955+BU926</f>
        <v>82.8</v>
      </c>
      <c r="AA956" s="209"/>
      <c r="AB956" s="209">
        <f ca="1">AB955+BU926</f>
        <v>82.8</v>
      </c>
      <c r="AC956" s="209"/>
      <c r="AD956" s="209" t="s">
        <v>29</v>
      </c>
      <c r="AE956" s="209"/>
      <c r="AF956" s="209"/>
      <c r="AG956" s="209"/>
      <c r="AH956" s="209"/>
      <c r="AI956" s="209"/>
      <c r="AJ956" s="209"/>
      <c r="AK956"/>
      <c r="AL956"/>
      <c r="AM956"/>
      <c r="BB956"/>
      <c r="BC956"/>
      <c r="BD956"/>
      <c r="BE956"/>
      <c r="BF956"/>
      <c r="BG956"/>
      <c r="BI956"/>
      <c r="BJ956" s="66"/>
      <c r="BS956"/>
      <c r="BT956"/>
      <c r="BU956"/>
      <c r="BV956"/>
      <c r="BW956"/>
      <c r="BX956"/>
      <c r="BY956"/>
      <c r="BZ956"/>
      <c r="CA956"/>
      <c r="CD956" s="66"/>
      <c r="CE956"/>
      <c r="CF956"/>
      <c r="CG956"/>
      <c r="CH956"/>
      <c r="CI956"/>
      <c r="CJ956"/>
      <c r="CK956"/>
      <c r="CL956"/>
      <c r="CM956"/>
      <c r="CN956"/>
      <c r="CO956"/>
      <c r="CP956"/>
      <c r="CQ956"/>
      <c r="CR956"/>
      <c r="CS956"/>
      <c r="CT956"/>
      <c r="CU956"/>
      <c r="CW956"/>
      <c r="CX956" s="66"/>
      <c r="CY956"/>
      <c r="CZ956"/>
      <c r="DA956" s="66"/>
      <c r="DB956"/>
      <c r="DC956"/>
      <c r="DD956"/>
      <c r="DE956"/>
      <c r="DF956"/>
      <c r="DG956"/>
      <c r="DH956"/>
      <c r="DI956"/>
      <c r="DJ956"/>
      <c r="DK956"/>
      <c r="DL956"/>
      <c r="DM956"/>
      <c r="DN956"/>
      <c r="DO956"/>
      <c r="DR956" s="2"/>
      <c r="DS956" s="2"/>
      <c r="DT956" s="2"/>
      <c r="DU956" s="2"/>
      <c r="DV956" s="2"/>
      <c r="DW956" s="2"/>
      <c r="DX956" s="2"/>
      <c r="DY956" s="2"/>
      <c r="DZ956" s="2"/>
      <c r="EA956" s="2"/>
      <c r="EB956" s="2"/>
      <c r="FR956" s="212"/>
      <c r="FS956" s="212"/>
      <c r="FT956" s="384"/>
      <c r="FU956" s="153" t="str">
        <f ca="1"/>
        <v>Mobile</v>
      </c>
      <c r="FV956" s="164" t="s">
        <v>277</v>
      </c>
      <c r="FW956" s="165" t="s">
        <v>278</v>
      </c>
      <c r="FX956" s="165"/>
      <c r="FY956" s="166"/>
    </row>
    <row r="957" spans="1:181" s="1" customFormat="1" ht="15" hidden="1" customHeight="1" x14ac:dyDescent="0.25">
      <c r="A957" s="64">
        <v>11</v>
      </c>
      <c r="B957" s="62" t="str">
        <f ca="1">FU946</f>
        <v>One-way draw</v>
      </c>
      <c r="C957" s="62"/>
      <c r="D957" s="63"/>
      <c r="F957" s="244"/>
      <c r="G957" s="209" t="str">
        <f t="shared" ca="1" si="5"/>
        <v>R</v>
      </c>
      <c r="H957" s="209"/>
      <c r="I957" s="248"/>
      <c r="K957" s="68">
        <v>9</v>
      </c>
      <c r="L957" s="1">
        <v>6.25</v>
      </c>
      <c r="M957" s="1">
        <v>5.56</v>
      </c>
      <c r="N957" s="1">
        <v>3.53</v>
      </c>
      <c r="O957" s="44">
        <f t="shared" si="6"/>
        <v>0</v>
      </c>
      <c r="P957" s="1">
        <f t="shared" si="7"/>
        <v>0</v>
      </c>
      <c r="Q957" s="1">
        <f t="shared" si="8"/>
        <v>0</v>
      </c>
      <c r="R957" s="8">
        <v>8.91</v>
      </c>
      <c r="S957" s="69">
        <f t="shared" si="9"/>
        <v>0</v>
      </c>
      <c r="V957" s="66"/>
      <c r="Z957" s="209">
        <f ca="1">Z956/BU912</f>
        <v>10.463849999999999</v>
      </c>
      <c r="AA957" s="209"/>
      <c r="AB957" s="209">
        <f ca="1">AB956/BU912</f>
        <v>10.463849999999999</v>
      </c>
      <c r="AC957" s="209"/>
      <c r="AD957" s="243" t="s">
        <v>214</v>
      </c>
      <c r="AE957" s="209"/>
      <c r="AF957" s="209"/>
      <c r="AG957" s="209"/>
      <c r="AH957" s="209"/>
      <c r="AI957" s="209"/>
      <c r="AJ957" s="209"/>
      <c r="BJ957" s="66"/>
      <c r="BK957"/>
      <c r="BR957"/>
      <c r="BS957"/>
      <c r="BT957"/>
      <c r="BU957"/>
      <c r="BV957"/>
      <c r="BW957"/>
      <c r="BX957"/>
      <c r="BY957"/>
      <c r="BZ957"/>
      <c r="CA957"/>
      <c r="CC957"/>
      <c r="CD957" s="66"/>
      <c r="CE957"/>
      <c r="CF957"/>
      <c r="CG957"/>
      <c r="CH957"/>
      <c r="CI957"/>
      <c r="CJ957"/>
      <c r="CK957"/>
      <c r="CL957"/>
      <c r="CM957"/>
      <c r="CN957"/>
      <c r="CO957"/>
      <c r="CP957"/>
      <c r="CQ957"/>
      <c r="CR957"/>
      <c r="CS957"/>
      <c r="CT957"/>
      <c r="CU957"/>
      <c r="CW957"/>
      <c r="CX957" s="66"/>
      <c r="CY957"/>
      <c r="CZ957"/>
      <c r="DA957"/>
      <c r="DB957"/>
      <c r="DC957"/>
      <c r="DD957"/>
      <c r="DE957"/>
      <c r="DF957"/>
      <c r="DG957"/>
      <c r="DH957"/>
      <c r="DI957"/>
      <c r="DJ957"/>
      <c r="DK957"/>
      <c r="DL957"/>
      <c r="DM957"/>
      <c r="DN957"/>
      <c r="DO957"/>
      <c r="DQ957"/>
      <c r="EC957" s="2"/>
      <c r="FR957" s="208" t="s">
        <v>254</v>
      </c>
      <c r="FS957" s="208"/>
      <c r="FT957" s="208"/>
      <c r="FU957" s="152" t="str">
        <f ca="1"/>
        <v>* Includes carriers that are placed inside master carriers.</v>
      </c>
      <c r="FV957" s="161" t="s">
        <v>217</v>
      </c>
      <c r="FW957" s="162" t="s">
        <v>269</v>
      </c>
      <c r="FX957" s="162"/>
      <c r="FY957" s="163"/>
    </row>
    <row r="958" spans="1:181" s="1" customFormat="1" ht="15" hidden="1" customHeight="1" thickBot="1" x14ac:dyDescent="0.3">
      <c r="A958" s="64">
        <v>12</v>
      </c>
      <c r="B958" s="54" t="str">
        <f ca="1">FU945</f>
        <v>Center closing</v>
      </c>
      <c r="C958" s="54"/>
      <c r="D958" s="67"/>
      <c r="F958" s="244">
        <v>3</v>
      </c>
      <c r="G958" s="209" t="str">
        <f t="shared" ca="1" si="5"/>
        <v>C</v>
      </c>
      <c r="H958" s="209"/>
      <c r="I958" s="248"/>
      <c r="K958" s="68">
        <v>10</v>
      </c>
      <c r="L958" s="1">
        <v>7.68</v>
      </c>
      <c r="M958" s="1">
        <v>6.94</v>
      </c>
      <c r="N958" s="1">
        <v>5.0999999999999996</v>
      </c>
      <c r="O958" s="44">
        <f t="shared" si="6"/>
        <v>0</v>
      </c>
      <c r="P958" s="1">
        <f t="shared" si="7"/>
        <v>0</v>
      </c>
      <c r="Q958" s="1">
        <f t="shared" si="8"/>
        <v>0</v>
      </c>
      <c r="R958" s="8">
        <v>9.92</v>
      </c>
      <c r="S958" s="69">
        <f t="shared" si="9"/>
        <v>0</v>
      </c>
      <c r="V958" s="66"/>
      <c r="W958"/>
      <c r="X958"/>
      <c r="Y958"/>
      <c r="Z958" s="209">
        <f ca="1">Z957+1</f>
        <v>11.463849999999999</v>
      </c>
      <c r="AA958" s="209"/>
      <c r="AB958" s="209">
        <f ca="1">AB957+1</f>
        <v>11.463849999999999</v>
      </c>
      <c r="AC958" s="209"/>
      <c r="AD958" s="243" t="s">
        <v>215</v>
      </c>
      <c r="AE958" s="209"/>
      <c r="AF958" s="209"/>
      <c r="AG958" s="209"/>
      <c r="AH958" s="209"/>
      <c r="AI958" s="209"/>
      <c r="AJ958" s="209"/>
      <c r="AK958"/>
      <c r="AL958"/>
      <c r="AM958"/>
      <c r="BB958"/>
      <c r="BC958"/>
      <c r="BD958"/>
      <c r="BE958"/>
      <c r="BF958"/>
      <c r="BG958"/>
      <c r="BJ958" s="66"/>
      <c r="BK958"/>
      <c r="BL958"/>
      <c r="BM958" s="66"/>
      <c r="BN958"/>
      <c r="BO958"/>
      <c r="BP958"/>
      <c r="BQ958"/>
      <c r="BR958"/>
      <c r="CD958" s="66"/>
      <c r="CE958"/>
      <c r="CF958"/>
      <c r="CG958"/>
      <c r="CH958"/>
      <c r="CI958"/>
      <c r="CJ958"/>
      <c r="CK958"/>
      <c r="CL958"/>
      <c r="CM958"/>
      <c r="CN958"/>
      <c r="CO958"/>
      <c r="CP958"/>
      <c r="CQ958"/>
      <c r="CR958"/>
      <c r="CS958"/>
      <c r="CT958"/>
      <c r="CU958"/>
      <c r="CW958"/>
      <c r="CX958" s="66"/>
      <c r="FR958" s="208"/>
      <c r="FS958" s="208"/>
      <c r="FT958" s="208"/>
      <c r="FU958" s="152" t="str">
        <f ca="1"/>
        <v>- Product tolerances are calculated in the final results.</v>
      </c>
      <c r="FV958" s="180" t="s">
        <v>22</v>
      </c>
      <c r="FW958" s="181" t="s">
        <v>255</v>
      </c>
      <c r="FX958" s="162"/>
      <c r="FY958" s="163"/>
    </row>
    <row r="959" spans="1:181" s="1" customFormat="1" ht="15" hidden="1" customHeight="1" thickBot="1" x14ac:dyDescent="0.3">
      <c r="A959" s="64">
        <v>13</v>
      </c>
      <c r="B959" s="62"/>
      <c r="C959" s="62"/>
      <c r="D959" s="62"/>
      <c r="F959" s="245"/>
      <c r="G959" s="246" t="str">
        <f t="shared" ca="1" si="5"/>
        <v>R</v>
      </c>
      <c r="H959" s="246"/>
      <c r="I959" s="247"/>
      <c r="K959" s="68">
        <v>11</v>
      </c>
      <c r="L959" s="1">
        <v>8.9700000000000006</v>
      </c>
      <c r="M959" s="1">
        <v>8.3800000000000008</v>
      </c>
      <c r="N959" s="1">
        <v>6.3239999999999998</v>
      </c>
      <c r="O959" s="44">
        <f t="shared" si="6"/>
        <v>0</v>
      </c>
      <c r="P959" s="1">
        <f t="shared" si="7"/>
        <v>0</v>
      </c>
      <c r="Q959" s="1">
        <f t="shared" si="8"/>
        <v>0</v>
      </c>
      <c r="R959" s="8">
        <v>10.93</v>
      </c>
      <c r="S959" s="69">
        <f t="shared" si="9"/>
        <v>0</v>
      </c>
      <c r="V959" s="66"/>
      <c r="W959"/>
      <c r="X959"/>
      <c r="Y959"/>
      <c r="Z959" s="209">
        <f ca="1">ROUNDUP(Z958,0)</f>
        <v>12</v>
      </c>
      <c r="AA959" s="209"/>
      <c r="AB959" s="209">
        <f ca="1">ROUNDUP(AB958,0)</f>
        <v>12</v>
      </c>
      <c r="AC959" s="209"/>
      <c r="AD959" s="209" t="s">
        <v>216</v>
      </c>
      <c r="AE959" s="209"/>
      <c r="AF959" s="209"/>
      <c r="AG959" s="209"/>
      <c r="AH959" s="209"/>
      <c r="AI959" s="209"/>
      <c r="AJ959" s="209"/>
      <c r="AK959"/>
      <c r="AL959"/>
      <c r="AM959"/>
      <c r="BB959"/>
      <c r="BC959"/>
      <c r="BD959"/>
      <c r="BE959"/>
      <c r="BF959"/>
      <c r="BG959"/>
      <c r="BI959"/>
      <c r="BJ959" s="66"/>
      <c r="BK959"/>
      <c r="BL959"/>
      <c r="BM959"/>
      <c r="BN959"/>
      <c r="BO959"/>
      <c r="BP959"/>
      <c r="BQ959"/>
      <c r="BS959"/>
      <c r="BT959"/>
      <c r="BU959"/>
      <c r="BV959"/>
      <c r="BW959"/>
      <c r="BX959"/>
      <c r="BY959"/>
      <c r="BZ959"/>
      <c r="CA959"/>
      <c r="CC959"/>
      <c r="CD959" s="66"/>
      <c r="CX959" s="66"/>
      <c r="CY959"/>
      <c r="CZ959"/>
      <c r="DA959"/>
      <c r="DB959"/>
      <c r="DC959"/>
      <c r="DD959"/>
      <c r="DE959"/>
      <c r="DF959"/>
      <c r="DG959"/>
      <c r="DH959"/>
      <c r="DI959"/>
      <c r="DJ959"/>
      <c r="DK959"/>
      <c r="DL959"/>
      <c r="DM959"/>
      <c r="DN959"/>
      <c r="DO959"/>
      <c r="DQ959"/>
      <c r="FR959" s="208"/>
      <c r="FS959" s="208"/>
      <c r="FT959" s="208"/>
      <c r="FU959" s="155" t="str">
        <f ca="1"/>
        <v>- No rights can be derived from this calculation tool.</v>
      </c>
      <c r="FV959" s="174" t="s">
        <v>15</v>
      </c>
      <c r="FW959" s="182" t="s">
        <v>256</v>
      </c>
      <c r="FX959" s="171"/>
      <c r="FY959" s="172"/>
    </row>
    <row r="960" spans="1:181" s="1" customFormat="1" ht="15" hidden="1" customHeight="1" thickBot="1" x14ac:dyDescent="0.3">
      <c r="A960" s="64">
        <v>14</v>
      </c>
      <c r="B960"/>
      <c r="C960"/>
      <c r="D960"/>
      <c r="K960" s="68">
        <v>12</v>
      </c>
      <c r="L960" s="1">
        <v>10.199999999999999</v>
      </c>
      <c r="M960" s="1">
        <v>9.69</v>
      </c>
      <c r="N960" s="1">
        <v>7.4</v>
      </c>
      <c r="O960" s="44">
        <f t="shared" si="6"/>
        <v>0</v>
      </c>
      <c r="P960" s="1">
        <f t="shared" si="7"/>
        <v>0</v>
      </c>
      <c r="Q960" s="1">
        <f t="shared" si="8"/>
        <v>0</v>
      </c>
      <c r="R960" s="8">
        <v>11.93</v>
      </c>
      <c r="S960" s="69">
        <f t="shared" si="9"/>
        <v>0</v>
      </c>
      <c r="U960" s="5"/>
      <c r="V960" s="66"/>
      <c r="W960"/>
      <c r="X960"/>
      <c r="Y960"/>
      <c r="Z960" s="209">
        <f ca="1">IF(BU917=1,EVEN(Z959),ODD(Z959))</f>
        <v>12</v>
      </c>
      <c r="AA960" s="209"/>
      <c r="AB960" s="209">
        <f ca="1">IF(BU918=1,EVEN(AB959),ODD(AB959))</f>
        <v>12</v>
      </c>
      <c r="AC960" s="209"/>
      <c r="AD960" s="209" t="str">
        <f ca="1">IF(BU917=1,"EVEN","ONEVEN")</f>
        <v>EVEN</v>
      </c>
      <c r="AE960" s="209"/>
      <c r="AF960" s="209"/>
      <c r="AG960" s="209"/>
      <c r="AH960" s="209"/>
      <c r="AI960" s="209"/>
      <c r="AJ960" s="209"/>
      <c r="AK960"/>
      <c r="AL960"/>
      <c r="AM960"/>
      <c r="BJ960" s="66"/>
      <c r="BR960"/>
      <c r="BS960"/>
      <c r="BT960"/>
      <c r="BU960"/>
      <c r="BV960"/>
      <c r="BW960"/>
      <c r="BX960"/>
      <c r="BY960"/>
      <c r="BZ960"/>
      <c r="CA960"/>
      <c r="CC960"/>
      <c r="CD960" s="66"/>
      <c r="CE960"/>
      <c r="CF960"/>
      <c r="CG960"/>
      <c r="CH960"/>
      <c r="CI960"/>
      <c r="CJ960"/>
      <c r="CK960"/>
      <c r="CL960"/>
      <c r="CM960"/>
      <c r="CN960"/>
      <c r="CO960"/>
      <c r="CP960"/>
      <c r="CQ960"/>
      <c r="CR960"/>
      <c r="CS960"/>
      <c r="CT960"/>
      <c r="CU960"/>
      <c r="CW960"/>
      <c r="CX960" s="66"/>
      <c r="CY960"/>
      <c r="CZ960"/>
      <c r="DA960"/>
      <c r="DB960"/>
      <c r="DC960"/>
      <c r="DD960"/>
      <c r="DE960"/>
      <c r="DF960"/>
      <c r="DG960"/>
      <c r="DH960"/>
      <c r="DI960"/>
      <c r="DJ960"/>
      <c r="DK960"/>
      <c r="DL960"/>
      <c r="DM960"/>
      <c r="DN960"/>
      <c r="DO960"/>
      <c r="DQ960"/>
      <c r="FR960" s="208" t="s">
        <v>257</v>
      </c>
      <c r="FS960" s="208"/>
      <c r="FT960" s="208"/>
      <c r="FU960" s="152" t="str">
        <f ca="1"/>
        <v>FMS (Shuttle)</v>
      </c>
      <c r="FV960" s="73" t="s">
        <v>57</v>
      </c>
      <c r="FW960" s="193" t="s">
        <v>57</v>
      </c>
      <c r="FX960" s="177"/>
      <c r="FY960" s="163"/>
    </row>
    <row r="961" spans="1:181" s="1" customFormat="1" ht="15" hidden="1" customHeight="1" x14ac:dyDescent="0.25">
      <c r="A961" s="71">
        <v>15</v>
      </c>
      <c r="B961" s="72" t="s">
        <v>0</v>
      </c>
      <c r="C961" s="62"/>
      <c r="D961" s="63"/>
      <c r="K961" s="68">
        <v>13</v>
      </c>
      <c r="L961">
        <v>11.36</v>
      </c>
      <c r="M961">
        <v>10.9</v>
      </c>
      <c r="N961">
        <v>8.73</v>
      </c>
      <c r="O961" s="44">
        <f t="shared" si="6"/>
        <v>0</v>
      </c>
      <c r="P961" s="1">
        <f t="shared" si="7"/>
        <v>0</v>
      </c>
      <c r="Q961" s="1">
        <f t="shared" si="8"/>
        <v>0</v>
      </c>
      <c r="R961" s="73">
        <v>12.94</v>
      </c>
      <c r="S961" s="69">
        <f t="shared" si="9"/>
        <v>0</v>
      </c>
      <c r="U961" s="5"/>
      <c r="V961" s="66"/>
      <c r="BB961"/>
      <c r="BC961"/>
      <c r="BD961"/>
      <c r="BE961"/>
      <c r="BF961"/>
      <c r="BG961"/>
      <c r="BI961"/>
      <c r="BJ961" s="66"/>
      <c r="BK961"/>
      <c r="BL961"/>
      <c r="BM961"/>
      <c r="BN961"/>
      <c r="BO961"/>
      <c r="BP961"/>
      <c r="BQ961"/>
      <c r="BR961"/>
      <c r="BS961"/>
      <c r="BT961"/>
      <c r="BU961"/>
      <c r="BV961"/>
      <c r="BW961"/>
      <c r="BX961"/>
      <c r="BY961"/>
      <c r="BZ961"/>
      <c r="CA961"/>
      <c r="CC961"/>
      <c r="CD961" s="66"/>
      <c r="CX961" s="66"/>
      <c r="CY961"/>
      <c r="CZ961"/>
      <c r="DA961"/>
      <c r="DB961"/>
      <c r="DC961"/>
      <c r="DD961"/>
      <c r="DE961"/>
      <c r="DF961"/>
      <c r="DG961"/>
      <c r="DH961"/>
      <c r="DI961"/>
      <c r="DJ961"/>
      <c r="DK961"/>
      <c r="DL961"/>
      <c r="DM961"/>
      <c r="DN961"/>
      <c r="DO961"/>
      <c r="DQ961"/>
      <c r="FR961" s="208"/>
      <c r="FS961" s="208"/>
      <c r="FT961" s="208"/>
      <c r="FU961" s="156" t="str">
        <f ca="1"/>
        <v>FMS Plus</v>
      </c>
      <c r="FV961" s="73" t="s">
        <v>58</v>
      </c>
      <c r="FW961" s="194" t="s">
        <v>58</v>
      </c>
      <c r="FX961" s="177"/>
      <c r="FY961" s="163"/>
    </row>
    <row r="962" spans="1:181" s="1" customFormat="1" ht="15" hidden="1" customHeight="1" x14ac:dyDescent="0.25">
      <c r="A962" s="71">
        <v>16</v>
      </c>
      <c r="B962" s="73" t="s">
        <v>4</v>
      </c>
      <c r="D962" s="7"/>
      <c r="K962" s="68">
        <v>14</v>
      </c>
      <c r="L962">
        <v>12.5</v>
      </c>
      <c r="M962">
        <v>12.1</v>
      </c>
      <c r="N962">
        <v>10.24</v>
      </c>
      <c r="O962" s="44">
        <f t="shared" si="6"/>
        <v>0</v>
      </c>
      <c r="P962" s="1">
        <f t="shared" si="7"/>
        <v>0</v>
      </c>
      <c r="Q962" s="1">
        <f t="shared" si="8"/>
        <v>0</v>
      </c>
      <c r="R962" s="73">
        <v>13.94</v>
      </c>
      <c r="S962" s="69">
        <f t="shared" si="9"/>
        <v>0</v>
      </c>
      <c r="U962" s="5"/>
      <c r="V962" s="66"/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O962"/>
      <c r="AP962" s="66"/>
      <c r="AQ962"/>
      <c r="AR962"/>
      <c r="AS962"/>
      <c r="AT962"/>
      <c r="BB962"/>
      <c r="BC962"/>
      <c r="BD962"/>
      <c r="BE962"/>
      <c r="BF962"/>
      <c r="BG962"/>
      <c r="BI962"/>
      <c r="BJ962" s="66"/>
      <c r="BK962"/>
      <c r="BL962"/>
      <c r="BM962"/>
      <c r="BN962"/>
      <c r="BO962"/>
      <c r="BP962"/>
      <c r="BQ962"/>
      <c r="BR962"/>
      <c r="CD962" s="66"/>
      <c r="CE962"/>
      <c r="CF962"/>
      <c r="CG962"/>
      <c r="CH962"/>
      <c r="CI962"/>
      <c r="CJ962"/>
      <c r="CK962"/>
      <c r="CL962"/>
      <c r="CM962"/>
      <c r="CN962"/>
      <c r="CO962"/>
      <c r="CP962"/>
      <c r="CQ962"/>
      <c r="CR962"/>
      <c r="CS962"/>
      <c r="CT962"/>
      <c r="CU962"/>
      <c r="CW962"/>
      <c r="CX962" s="66"/>
      <c r="FR962" s="208"/>
      <c r="FS962" s="208"/>
      <c r="FT962" s="208"/>
      <c r="FU962" s="156" t="str">
        <f ca="1"/>
        <v>FMS Plus Recess</v>
      </c>
      <c r="FV962" s="73" t="s">
        <v>148</v>
      </c>
      <c r="FW962" s="194" t="s">
        <v>258</v>
      </c>
      <c r="FX962" s="177"/>
      <c r="FY962" s="163"/>
    </row>
    <row r="963" spans="1:181" s="1" customFormat="1" ht="15.75" hidden="1" thickBot="1" x14ac:dyDescent="0.3">
      <c r="A963" s="71">
        <v>17</v>
      </c>
      <c r="B963" s="11" t="s">
        <v>187</v>
      </c>
      <c r="C963" s="54"/>
      <c r="D963" s="67"/>
      <c r="K963" s="68">
        <v>15</v>
      </c>
      <c r="L963">
        <v>13.6</v>
      </c>
      <c r="M963">
        <v>13.26</v>
      </c>
      <c r="N963">
        <v>11.62</v>
      </c>
      <c r="O963" s="44">
        <f t="shared" si="6"/>
        <v>0</v>
      </c>
      <c r="P963" s="1">
        <f t="shared" si="7"/>
        <v>0</v>
      </c>
      <c r="Q963" s="1">
        <f t="shared" si="8"/>
        <v>0</v>
      </c>
      <c r="R963" s="73">
        <v>14.95</v>
      </c>
      <c r="S963" s="69">
        <f t="shared" si="9"/>
        <v>0</v>
      </c>
      <c r="U963" s="5"/>
      <c r="V963" s="66"/>
      <c r="AP963" s="66"/>
      <c r="AQ963"/>
      <c r="AR963"/>
      <c r="AS963"/>
      <c r="AT963"/>
      <c r="BB963"/>
      <c r="BC963"/>
      <c r="BD963"/>
      <c r="BE963"/>
      <c r="BF963"/>
      <c r="BG963"/>
      <c r="BI963"/>
      <c r="BJ963" s="66"/>
      <c r="BK963"/>
      <c r="BL963"/>
      <c r="BM963"/>
      <c r="BN963"/>
      <c r="BO963"/>
      <c r="BP963"/>
      <c r="BQ963"/>
      <c r="BS963"/>
      <c r="BT963"/>
      <c r="BU963"/>
      <c r="BV963"/>
      <c r="BW963"/>
      <c r="BX963"/>
      <c r="BY963"/>
      <c r="BZ963"/>
      <c r="CA963"/>
      <c r="CC963"/>
      <c r="CD963" s="66"/>
      <c r="CE963"/>
      <c r="CF963"/>
      <c r="CG963"/>
      <c r="CH963"/>
      <c r="CI963"/>
      <c r="CJ963"/>
      <c r="CK963"/>
      <c r="CL963"/>
      <c r="CM963"/>
      <c r="CN963"/>
      <c r="CO963"/>
      <c r="CP963"/>
      <c r="CQ963"/>
      <c r="CR963"/>
      <c r="CS963"/>
      <c r="CT963"/>
      <c r="CU963"/>
      <c r="CW963"/>
      <c r="CX963" s="66"/>
      <c r="CY963"/>
      <c r="CZ963"/>
      <c r="DA963"/>
      <c r="DB963"/>
      <c r="DC963"/>
      <c r="DD963"/>
      <c r="DE963"/>
      <c r="DF963"/>
      <c r="DG963"/>
      <c r="DH963"/>
      <c r="DI963"/>
      <c r="DJ963"/>
      <c r="DK963"/>
      <c r="DL963"/>
      <c r="DM963"/>
      <c r="DN963"/>
      <c r="DO963"/>
      <c r="DQ963"/>
      <c r="FR963" s="208"/>
      <c r="FS963" s="208"/>
      <c r="FT963" s="208"/>
      <c r="FU963" s="156" t="str">
        <f ca="1"/>
        <v>MRS</v>
      </c>
      <c r="FV963" s="73" t="s">
        <v>3</v>
      </c>
      <c r="FW963" s="194" t="s">
        <v>3</v>
      </c>
      <c r="FX963" s="177"/>
      <c r="FY963" s="163"/>
    </row>
    <row r="964" spans="1:181" s="1" customFormat="1" ht="15.75" hidden="1" thickBot="1" x14ac:dyDescent="0.3">
      <c r="A964" s="64">
        <v>18</v>
      </c>
      <c r="K964" s="68">
        <v>16</v>
      </c>
      <c r="L964">
        <v>14.7</v>
      </c>
      <c r="M964">
        <v>14.39</v>
      </c>
      <c r="N964">
        <v>12.9</v>
      </c>
      <c r="O964" s="44">
        <f t="shared" si="6"/>
        <v>0</v>
      </c>
      <c r="P964" s="1">
        <f t="shared" si="7"/>
        <v>0</v>
      </c>
      <c r="Q964" s="1">
        <f t="shared" si="8"/>
        <v>0</v>
      </c>
      <c r="R964" s="73">
        <v>15.95</v>
      </c>
      <c r="S964" s="69">
        <f t="shared" si="9"/>
        <v>0</v>
      </c>
      <c r="U964" s="5"/>
      <c r="V964" s="66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O964"/>
      <c r="AP964" s="66"/>
      <c r="BJ964" s="66"/>
      <c r="BR964"/>
      <c r="CD964" s="66"/>
      <c r="CE964"/>
      <c r="CF964"/>
      <c r="CG964"/>
      <c r="CH964"/>
      <c r="CI964"/>
      <c r="CJ964"/>
      <c r="CK964"/>
      <c r="CL964"/>
      <c r="CM964"/>
      <c r="CN964"/>
      <c r="CO964"/>
      <c r="CP964"/>
      <c r="CQ964"/>
      <c r="CR964"/>
      <c r="CS964"/>
      <c r="CT964"/>
      <c r="CU964"/>
      <c r="CW964"/>
      <c r="CX964" s="66"/>
      <c r="FR964" s="208"/>
      <c r="FS964" s="208"/>
      <c r="FT964" s="208"/>
      <c r="FU964" s="156" t="str">
        <f ca="1"/>
        <v>CCS</v>
      </c>
      <c r="FV964" s="73" t="s">
        <v>10</v>
      </c>
      <c r="FW964" s="194" t="s">
        <v>10</v>
      </c>
      <c r="FX964" s="177"/>
      <c r="FY964" s="163"/>
    </row>
    <row r="965" spans="1:181" s="1" customFormat="1" hidden="1" x14ac:dyDescent="0.25">
      <c r="A965" s="64">
        <v>19</v>
      </c>
      <c r="B965" s="62" t="str">
        <f ca="1">FU947</f>
        <v>Steel</v>
      </c>
      <c r="C965" s="62"/>
      <c r="D965" s="63"/>
      <c r="K965" s="68">
        <v>17</v>
      </c>
      <c r="L965">
        <v>15.8</v>
      </c>
      <c r="M965">
        <v>15.5</v>
      </c>
      <c r="N965">
        <v>14.16</v>
      </c>
      <c r="O965" s="44">
        <f t="shared" si="6"/>
        <v>0</v>
      </c>
      <c r="P965" s="1">
        <f t="shared" si="7"/>
        <v>0</v>
      </c>
      <c r="Q965" s="1">
        <f t="shared" si="8"/>
        <v>0</v>
      </c>
      <c r="R965" s="73">
        <v>16.95</v>
      </c>
      <c r="S965" s="69">
        <f t="shared" si="9"/>
        <v>0</v>
      </c>
      <c r="U965" s="5"/>
      <c r="V965" s="66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O965"/>
      <c r="AP965" s="66"/>
      <c r="AQ965"/>
      <c r="AR965"/>
      <c r="AS965"/>
      <c r="AT965"/>
      <c r="AU965"/>
      <c r="AV965"/>
      <c r="AW965"/>
      <c r="AX965"/>
      <c r="AY965"/>
      <c r="AZ965"/>
      <c r="BA965"/>
      <c r="BB965"/>
      <c r="BC965"/>
      <c r="BD965"/>
      <c r="BE965"/>
      <c r="BF965"/>
      <c r="BG965"/>
      <c r="BI965"/>
      <c r="BJ965" s="66"/>
      <c r="BK965"/>
      <c r="BL965"/>
      <c r="BM965"/>
      <c r="BN965"/>
      <c r="BO965"/>
      <c r="BP965"/>
      <c r="BQ965"/>
      <c r="BS965"/>
      <c r="BT965"/>
      <c r="BU965"/>
      <c r="BV965"/>
      <c r="BW965"/>
      <c r="BX965"/>
      <c r="BY965"/>
      <c r="BZ965"/>
      <c r="CA965"/>
      <c r="CC965"/>
      <c r="CD965" s="66"/>
      <c r="CE965"/>
      <c r="CF965"/>
      <c r="CG965"/>
      <c r="CH965"/>
      <c r="CI965"/>
      <c r="CJ965"/>
      <c r="CK965"/>
      <c r="CL965"/>
      <c r="CM965"/>
      <c r="CN965"/>
      <c r="CO965"/>
      <c r="CP965"/>
      <c r="CQ965"/>
      <c r="CR965"/>
      <c r="CS965"/>
      <c r="CT965"/>
      <c r="CU965"/>
      <c r="CW965"/>
      <c r="CX965" s="66"/>
      <c r="CY965"/>
      <c r="CZ965"/>
      <c r="DA965"/>
      <c r="DB965"/>
      <c r="DC965"/>
      <c r="DD965"/>
      <c r="DE965"/>
      <c r="DF965"/>
      <c r="DG965"/>
      <c r="DH965"/>
      <c r="DI965"/>
      <c r="DJ965"/>
      <c r="DK965"/>
      <c r="DL965"/>
      <c r="DM965"/>
      <c r="DN965"/>
      <c r="DO965"/>
      <c r="DQ965"/>
      <c r="FR965" s="208"/>
      <c r="FS965" s="208"/>
      <c r="FT965" s="208"/>
      <c r="FU965" s="156" t="str">
        <f ca="1"/>
        <v>CRS Corded</v>
      </c>
      <c r="FV965" s="73" t="s">
        <v>147</v>
      </c>
      <c r="FW965" s="194" t="s">
        <v>259</v>
      </c>
      <c r="FX965" s="177"/>
      <c r="FY965" s="163"/>
    </row>
    <row r="966" spans="1:181" s="1" customFormat="1" ht="15.75" hidden="1" thickBot="1" x14ac:dyDescent="0.3">
      <c r="A966" s="64">
        <v>20</v>
      </c>
      <c r="B966" s="54" t="str">
        <f ca="1">FU948</f>
        <v>Plastic</v>
      </c>
      <c r="C966" s="54"/>
      <c r="D966" s="67"/>
      <c r="K966" s="68">
        <v>18</v>
      </c>
      <c r="L966">
        <v>16.87</v>
      </c>
      <c r="M966">
        <v>16.600000000000001</v>
      </c>
      <c r="N966">
        <v>15.4</v>
      </c>
      <c r="O966" s="44">
        <f t="shared" si="6"/>
        <v>0</v>
      </c>
      <c r="P966" s="1">
        <f t="shared" si="7"/>
        <v>0</v>
      </c>
      <c r="Q966" s="1">
        <f t="shared" si="8"/>
        <v>0</v>
      </c>
      <c r="R966" s="73">
        <v>17.95</v>
      </c>
      <c r="S966" s="69">
        <f t="shared" si="9"/>
        <v>0</v>
      </c>
      <c r="V966" s="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O966"/>
      <c r="AP966" s="66"/>
      <c r="BJ966" s="66"/>
      <c r="BR966"/>
      <c r="BS966"/>
      <c r="BT966"/>
      <c r="BU966"/>
      <c r="BV966"/>
      <c r="BW966"/>
      <c r="BX966"/>
      <c r="BY966"/>
      <c r="BZ966"/>
      <c r="CA966"/>
      <c r="CC966"/>
      <c r="CD966" s="66"/>
      <c r="CX966" s="66"/>
      <c r="CY966"/>
      <c r="CZ966"/>
      <c r="DA966"/>
      <c r="DB966"/>
      <c r="DC966"/>
      <c r="DD966"/>
      <c r="DE966"/>
      <c r="DF966"/>
      <c r="DG966"/>
      <c r="DH966"/>
      <c r="DI966"/>
      <c r="DJ966"/>
      <c r="DK966"/>
      <c r="DL966"/>
      <c r="DM966"/>
      <c r="DN966"/>
      <c r="DO966"/>
      <c r="DQ966"/>
      <c r="FR966" s="208"/>
      <c r="FS966" s="208"/>
      <c r="FT966" s="208"/>
      <c r="FU966" s="156" t="str">
        <f ca="1"/>
        <v>CRS 20</v>
      </c>
      <c r="FV966" s="73" t="s">
        <v>189</v>
      </c>
      <c r="FW966" s="194" t="s">
        <v>189</v>
      </c>
      <c r="FX966" s="177"/>
      <c r="FY966" s="163"/>
    </row>
    <row r="967" spans="1:181" s="1" customFormat="1" hidden="1" x14ac:dyDescent="0.25">
      <c r="A967" s="64">
        <v>21</v>
      </c>
      <c r="B967" s="5"/>
      <c r="K967" s="68">
        <v>19</v>
      </c>
      <c r="L967">
        <v>17.899999999999999</v>
      </c>
      <c r="M967">
        <v>17.68</v>
      </c>
      <c r="N967">
        <v>16.5</v>
      </c>
      <c r="O967" s="44">
        <f t="shared" si="6"/>
        <v>0</v>
      </c>
      <c r="P967" s="1">
        <f t="shared" si="7"/>
        <v>0</v>
      </c>
      <c r="Q967" s="1">
        <f t="shared" si="8"/>
        <v>0</v>
      </c>
      <c r="R967" s="73">
        <v>18.96</v>
      </c>
      <c r="S967" s="69">
        <f t="shared" si="9"/>
        <v>0</v>
      </c>
      <c r="V967" s="66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O967"/>
      <c r="AP967" s="66"/>
      <c r="AQ967"/>
      <c r="AR967"/>
      <c r="AS967"/>
      <c r="AT967"/>
      <c r="AU967"/>
      <c r="AV967"/>
      <c r="AW967"/>
      <c r="AX967"/>
      <c r="AY967"/>
      <c r="AZ967"/>
      <c r="BA967"/>
      <c r="BB967"/>
      <c r="BC967"/>
      <c r="BD967"/>
      <c r="BE967"/>
      <c r="BF967"/>
      <c r="BG967"/>
      <c r="BI967"/>
      <c r="BJ967" s="66"/>
      <c r="BK967"/>
      <c r="BL967"/>
      <c r="BM967"/>
      <c r="BN967"/>
      <c r="BO967"/>
      <c r="BP967"/>
      <c r="BQ967"/>
      <c r="BR967"/>
      <c r="CD967" s="66"/>
      <c r="CE967"/>
      <c r="CF967"/>
      <c r="CG967"/>
      <c r="CH967"/>
      <c r="CI967"/>
      <c r="CJ967"/>
      <c r="CK967"/>
      <c r="CL967"/>
      <c r="CM967"/>
      <c r="CN967"/>
      <c r="CO967"/>
      <c r="CP967"/>
      <c r="CQ967"/>
      <c r="CR967"/>
      <c r="CS967"/>
      <c r="CT967"/>
      <c r="CU967"/>
      <c r="CW967"/>
      <c r="CX967" s="66"/>
      <c r="FR967" s="208"/>
      <c r="FS967" s="208"/>
      <c r="FT967" s="208"/>
      <c r="FU967" s="156" t="str">
        <f ca="1"/>
        <v>CRS 28</v>
      </c>
      <c r="FV967" s="73" t="s">
        <v>190</v>
      </c>
      <c r="FW967" s="194" t="s">
        <v>190</v>
      </c>
      <c r="FX967" s="177"/>
      <c r="FY967" s="163"/>
    </row>
    <row r="968" spans="1:181" s="1" customFormat="1" hidden="1" x14ac:dyDescent="0.25">
      <c r="A968" s="64">
        <v>22</v>
      </c>
      <c r="B968" s="5"/>
      <c r="K968" s="68">
        <v>20</v>
      </c>
      <c r="L968">
        <v>18.989999999999998</v>
      </c>
      <c r="M968">
        <v>18.75</v>
      </c>
      <c r="N968">
        <v>17.68</v>
      </c>
      <c r="O968" s="44">
        <f t="shared" si="6"/>
        <v>0</v>
      </c>
      <c r="P968" s="1">
        <f t="shared" si="7"/>
        <v>0</v>
      </c>
      <c r="Q968" s="1">
        <f t="shared" si="8"/>
        <v>0</v>
      </c>
      <c r="R968" s="73">
        <v>19.96</v>
      </c>
      <c r="S968" s="69">
        <f t="shared" si="9"/>
        <v>0</v>
      </c>
      <c r="V968" s="66"/>
      <c r="AP968" s="66"/>
      <c r="AQ968"/>
      <c r="AR968"/>
      <c r="AS968"/>
      <c r="AT968"/>
      <c r="AU968"/>
      <c r="AV968"/>
      <c r="AW968"/>
      <c r="AX968"/>
      <c r="AY968"/>
      <c r="AZ968"/>
      <c r="BA968"/>
      <c r="BB968"/>
      <c r="BC968"/>
      <c r="BD968"/>
      <c r="BE968"/>
      <c r="BF968"/>
      <c r="BG968"/>
      <c r="BI968"/>
      <c r="BJ968" s="66"/>
      <c r="BK968"/>
      <c r="BL968"/>
      <c r="BM968"/>
      <c r="BN968"/>
      <c r="BO968"/>
      <c r="BP968"/>
      <c r="BQ968"/>
      <c r="BS968"/>
      <c r="BT968"/>
      <c r="BU968"/>
      <c r="BV968"/>
      <c r="BW968"/>
      <c r="BX968"/>
      <c r="BY968"/>
      <c r="BZ968"/>
      <c r="CA968"/>
      <c r="CC968"/>
      <c r="CE968"/>
      <c r="CF968"/>
      <c r="CG968"/>
      <c r="CH968"/>
      <c r="CI968"/>
      <c r="CJ968"/>
      <c r="CK968"/>
      <c r="CL968"/>
      <c r="CM968"/>
      <c r="CN968"/>
      <c r="CO968"/>
      <c r="CP968"/>
      <c r="CQ968"/>
      <c r="CR968"/>
      <c r="CS968"/>
      <c r="CT968"/>
      <c r="CU968"/>
      <c r="CW968"/>
      <c r="CY968"/>
      <c r="CZ968"/>
      <c r="DA968"/>
      <c r="DB968"/>
      <c r="DC968"/>
      <c r="DD968"/>
      <c r="DE968"/>
      <c r="DF968"/>
      <c r="DG968"/>
      <c r="DH968"/>
      <c r="DI968"/>
      <c r="DJ968"/>
      <c r="DK968"/>
      <c r="DL968"/>
      <c r="DM968"/>
      <c r="DN968"/>
      <c r="DO968"/>
      <c r="DQ968"/>
      <c r="FR968" s="208"/>
      <c r="FS968" s="208"/>
      <c r="FT968" s="208"/>
      <c r="FU968" s="156" t="str">
        <f ca="1"/>
        <v>KS</v>
      </c>
      <c r="FV968" s="73" t="s">
        <v>25</v>
      </c>
      <c r="FW968" s="194" t="s">
        <v>25</v>
      </c>
      <c r="FX968" s="177"/>
      <c r="FY968" s="163"/>
    </row>
    <row r="969" spans="1:181" s="1" customFormat="1" hidden="1" x14ac:dyDescent="0.25">
      <c r="A969" s="74">
        <v>23</v>
      </c>
      <c r="B969" s="5"/>
      <c r="H969" s="228" t="s">
        <v>155</v>
      </c>
      <c r="I969" s="228" t="s">
        <v>156</v>
      </c>
      <c r="J969" s="228" t="s">
        <v>179</v>
      </c>
      <c r="K969" s="68">
        <v>21</v>
      </c>
      <c r="L969">
        <v>20.05</v>
      </c>
      <c r="M969">
        <v>19.809999999999999</v>
      </c>
      <c r="N969">
        <v>18.8</v>
      </c>
      <c r="O969" s="44">
        <f t="shared" si="6"/>
        <v>0</v>
      </c>
      <c r="P969" s="1">
        <f t="shared" si="7"/>
        <v>0</v>
      </c>
      <c r="Q969" s="1">
        <f t="shared" si="8"/>
        <v>0</v>
      </c>
      <c r="R969" s="73">
        <v>20.96</v>
      </c>
      <c r="S969" s="69">
        <f t="shared" si="9"/>
        <v>0</v>
      </c>
      <c r="V969" s="66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O969"/>
      <c r="AP969" s="66"/>
      <c r="BJ969" s="66"/>
      <c r="BR969"/>
      <c r="BS969"/>
      <c r="BT969"/>
      <c r="BU969"/>
      <c r="BV969"/>
      <c r="BW969"/>
      <c r="BX969"/>
      <c r="BY969"/>
      <c r="BZ969"/>
      <c r="CA969"/>
      <c r="CC969"/>
      <c r="CY969"/>
      <c r="CZ969"/>
      <c r="DA969"/>
      <c r="DB969"/>
      <c r="DC969"/>
      <c r="DD969"/>
      <c r="DE969"/>
      <c r="DF969"/>
      <c r="DG969"/>
      <c r="DH969"/>
      <c r="DI969"/>
      <c r="DJ969"/>
      <c r="DK969"/>
      <c r="DL969"/>
      <c r="DM969"/>
      <c r="DN969"/>
      <c r="DO969"/>
      <c r="DQ969"/>
      <c r="FR969" s="208"/>
      <c r="FS969" s="208"/>
      <c r="FT969" s="208"/>
      <c r="FU969" s="156" t="str">
        <f ca="1"/>
        <v>KS Recess</v>
      </c>
      <c r="FV969" s="73" t="s">
        <v>146</v>
      </c>
      <c r="FW969" s="194" t="s">
        <v>260</v>
      </c>
      <c r="FX969" s="177"/>
      <c r="FY969" s="163"/>
    </row>
    <row r="970" spans="1:181" s="1" customFormat="1" ht="15.75" hidden="1" thickBot="1" x14ac:dyDescent="0.3">
      <c r="A970" s="75" t="s">
        <v>11</v>
      </c>
      <c r="B970" s="5"/>
      <c r="H970" s="228"/>
      <c r="I970" s="228"/>
      <c r="J970" s="228"/>
      <c r="K970" s="68">
        <v>22</v>
      </c>
      <c r="L970">
        <v>21.1</v>
      </c>
      <c r="M970">
        <v>20.87</v>
      </c>
      <c r="N970">
        <v>19.899999999999999</v>
      </c>
      <c r="O970" s="44">
        <f t="shared" si="6"/>
        <v>0</v>
      </c>
      <c r="P970" s="1">
        <f t="shared" si="7"/>
        <v>0</v>
      </c>
      <c r="Q970" s="1">
        <f t="shared" si="8"/>
        <v>0</v>
      </c>
      <c r="R970" s="73">
        <v>21.96</v>
      </c>
      <c r="S970" s="69">
        <f t="shared" si="9"/>
        <v>0</v>
      </c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O970"/>
      <c r="AQ970"/>
      <c r="AR970"/>
      <c r="AS970"/>
      <c r="AT970"/>
      <c r="AU970"/>
      <c r="AV970"/>
      <c r="AW970"/>
      <c r="AX970"/>
      <c r="AY970"/>
      <c r="AZ970"/>
      <c r="BA970"/>
      <c r="BB970"/>
      <c r="BC970"/>
      <c r="BD970"/>
      <c r="BE970"/>
      <c r="BF970"/>
      <c r="BG970"/>
      <c r="BI970"/>
      <c r="BK970"/>
      <c r="BL970"/>
      <c r="BM970"/>
      <c r="BN970"/>
      <c r="BO970"/>
      <c r="BP970"/>
      <c r="BQ970"/>
      <c r="BR970"/>
      <c r="BS970"/>
      <c r="BT970"/>
      <c r="BU970"/>
      <c r="BV970"/>
      <c r="BW970"/>
      <c r="BX970"/>
      <c r="BY970"/>
      <c r="BZ970"/>
      <c r="CA970"/>
      <c r="CC970"/>
      <c r="CE970"/>
      <c r="CF970"/>
      <c r="CG970"/>
      <c r="CH970"/>
      <c r="CI970"/>
      <c r="CJ970"/>
      <c r="CK970"/>
      <c r="CL970"/>
      <c r="CM970"/>
      <c r="CN970"/>
      <c r="CO970"/>
      <c r="CP970"/>
      <c r="CQ970"/>
      <c r="CR970"/>
      <c r="CS970"/>
      <c r="CT970"/>
      <c r="CU970"/>
      <c r="CW970"/>
      <c r="CY970"/>
      <c r="CZ970"/>
      <c r="DA970"/>
      <c r="DB970"/>
      <c r="DC970"/>
      <c r="DD970"/>
      <c r="DE970"/>
      <c r="DF970"/>
      <c r="DG970"/>
      <c r="DH970"/>
      <c r="DI970"/>
      <c r="DJ970"/>
      <c r="DK970"/>
      <c r="DL970"/>
      <c r="DM970"/>
      <c r="DN970"/>
      <c r="DO970"/>
      <c r="DQ970"/>
      <c r="FR970" s="208"/>
      <c r="FS970" s="208"/>
      <c r="FT970" s="208"/>
      <c r="FU970" s="156" t="str">
        <f ca="1"/>
        <v>CS</v>
      </c>
      <c r="FV970" s="73" t="s">
        <v>59</v>
      </c>
      <c r="FW970" s="194" t="s">
        <v>59</v>
      </c>
      <c r="FX970" s="177"/>
      <c r="FY970" s="163"/>
    </row>
    <row r="971" spans="1:181" s="1" customFormat="1" ht="15.75" hidden="1" thickBot="1" x14ac:dyDescent="0.3">
      <c r="A971" s="5"/>
      <c r="B971" s="5"/>
      <c r="H971" s="228"/>
      <c r="I971" s="228"/>
      <c r="J971" s="228"/>
      <c r="K971" s="68">
        <v>23</v>
      </c>
      <c r="L971">
        <v>22.1</v>
      </c>
      <c r="M971">
        <v>21.92</v>
      </c>
      <c r="N971">
        <v>21.03</v>
      </c>
      <c r="O971" s="44">
        <f t="shared" si="6"/>
        <v>0</v>
      </c>
      <c r="P971" s="1">
        <f t="shared" si="7"/>
        <v>0</v>
      </c>
      <c r="Q971" s="1">
        <f t="shared" si="8"/>
        <v>0</v>
      </c>
      <c r="R971" s="73">
        <v>22.96</v>
      </c>
      <c r="S971" s="69">
        <f t="shared" si="9"/>
        <v>0</v>
      </c>
      <c r="AQ971"/>
      <c r="AR971"/>
      <c r="AS971"/>
      <c r="AT971"/>
      <c r="AU971"/>
      <c r="AV971"/>
      <c r="AW971"/>
      <c r="AX971"/>
      <c r="AY971"/>
      <c r="AZ971"/>
      <c r="BA971"/>
      <c r="BB971"/>
      <c r="BC971"/>
      <c r="BD971"/>
      <c r="BE971"/>
      <c r="BF971"/>
      <c r="BG971"/>
      <c r="BI971"/>
      <c r="BK971"/>
      <c r="BL971"/>
      <c r="BM971"/>
      <c r="BN971"/>
      <c r="BO971"/>
      <c r="BP971"/>
      <c r="BQ971"/>
      <c r="BR971"/>
      <c r="CJ971"/>
      <c r="FR971" s="208"/>
      <c r="FS971" s="208"/>
      <c r="FT971" s="208"/>
      <c r="FU971" s="156" t="str">
        <f ca="1"/>
        <v>DS</v>
      </c>
      <c r="FV971" s="73" t="s">
        <v>26</v>
      </c>
      <c r="FW971" s="194" t="s">
        <v>26</v>
      </c>
      <c r="FX971" s="177"/>
      <c r="FY971" s="163"/>
    </row>
    <row r="972" spans="1:181" s="1" customFormat="1" ht="15.75" hidden="1" customHeight="1" thickBot="1" x14ac:dyDescent="0.3">
      <c r="A972" s="5"/>
      <c r="B972" s="5"/>
      <c r="H972" s="228"/>
      <c r="I972" s="228"/>
      <c r="J972" s="228"/>
      <c r="K972" s="76"/>
      <c r="L972" s="54"/>
      <c r="M972" s="54"/>
      <c r="N972" s="54"/>
      <c r="O972" s="274">
        <f ca="1">IF(D8=A938,ROUNDUP(SUM(O956:Q971),0)+5,ROUNDUP(SUM(O956:Q971),0))</f>
        <v>0</v>
      </c>
      <c r="P972" s="275"/>
      <c r="Q972" s="276"/>
      <c r="R972" s="274">
        <f>IF(D8=G976,ROUNDUP(SUM(S956:S971),0)+5,ROUNDUP(SUM(S956:S971),0))</f>
        <v>0</v>
      </c>
      <c r="S972" s="276"/>
      <c r="W972"/>
      <c r="X972"/>
      <c r="Y972"/>
      <c r="Z972"/>
      <c r="AA972"/>
      <c r="AB972"/>
      <c r="AC972"/>
      <c r="AD972"/>
      <c r="AE972"/>
      <c r="AF972"/>
      <c r="AG972"/>
      <c r="AH972"/>
      <c r="AI972"/>
      <c r="AJ972"/>
      <c r="AK972"/>
      <c r="AL972"/>
      <c r="AM972"/>
      <c r="AO972"/>
      <c r="AQ972"/>
      <c r="AR972"/>
      <c r="AS972"/>
      <c r="AT972"/>
      <c r="AU972"/>
      <c r="AV972"/>
      <c r="AW972"/>
      <c r="AX972"/>
      <c r="AY972"/>
      <c r="AZ972"/>
      <c r="BA972"/>
      <c r="BB972"/>
      <c r="BC972"/>
      <c r="BD972"/>
      <c r="BE972"/>
      <c r="BF972"/>
      <c r="BG972"/>
      <c r="BI972"/>
      <c r="BK972"/>
      <c r="BL972"/>
      <c r="BM972"/>
      <c r="BN972"/>
      <c r="BO972"/>
      <c r="BP972"/>
      <c r="BQ972"/>
      <c r="CJ972"/>
      <c r="FR972" s="208"/>
      <c r="FS972" s="208"/>
      <c r="FT972" s="208"/>
      <c r="FU972" s="156" t="str">
        <f ca="1"/>
        <v>DS-XL</v>
      </c>
      <c r="FV972" s="73" t="s">
        <v>60</v>
      </c>
      <c r="FW972" s="194" t="s">
        <v>60</v>
      </c>
      <c r="FX972" s="177"/>
      <c r="FY972" s="163"/>
    </row>
    <row r="973" spans="1:181" s="1" customFormat="1" ht="15.75" hidden="1" thickBot="1" x14ac:dyDescent="0.3">
      <c r="A973" s="5"/>
      <c r="B973" s="5"/>
      <c r="C973" s="264" t="s">
        <v>207</v>
      </c>
      <c r="D973" s="265"/>
      <c r="E973" s="265"/>
      <c r="F973" s="265"/>
      <c r="G973" s="77">
        <f ca="1">IF(BU943=0,1,0)</f>
        <v>1</v>
      </c>
      <c r="H973" s="266"/>
      <c r="I973" s="266"/>
      <c r="J973" s="266"/>
      <c r="AB973"/>
      <c r="CJ973"/>
      <c r="FR973" s="208"/>
      <c r="FS973" s="208"/>
      <c r="FT973" s="208"/>
      <c r="FU973" s="156" t="str">
        <f ca="1"/>
        <v>DS-XL Motorised</v>
      </c>
      <c r="FV973" s="73" t="s">
        <v>149</v>
      </c>
      <c r="FW973" s="194" t="s">
        <v>261</v>
      </c>
      <c r="FX973" s="177"/>
      <c r="FY973" s="163"/>
    </row>
    <row r="974" spans="1:181" s="1" customFormat="1" ht="15.75" hidden="1" thickBot="1" x14ac:dyDescent="0.3">
      <c r="A974" s="5"/>
      <c r="B974" s="5"/>
      <c r="C974" s="299" t="s">
        <v>154</v>
      </c>
      <c r="D974" s="300"/>
      <c r="E974" s="300"/>
      <c r="F974" s="300"/>
      <c r="G974" s="300"/>
      <c r="H974" s="78">
        <f ca="1">IF(SUM(H975:H999)&gt;0,1,0)</f>
        <v>0</v>
      </c>
      <c r="I974" s="78">
        <f>SUM(I975:I999)</f>
        <v>1</v>
      </c>
      <c r="J974" s="78">
        <f ca="1">SUM(J975:J999)</f>
        <v>3</v>
      </c>
      <c r="K974" s="5"/>
      <c r="L974" s="5"/>
      <c r="M974" s="5"/>
      <c r="N974" s="5"/>
      <c r="O974" s="5"/>
      <c r="P974" s="5"/>
      <c r="Q974" s="5"/>
      <c r="AB974"/>
      <c r="FR974" s="208"/>
      <c r="FS974" s="208"/>
      <c r="FT974" s="208"/>
      <c r="FU974" s="156" t="str">
        <f ca="1"/>
        <v>DS-XL Corded</v>
      </c>
      <c r="FV974" s="73" t="s">
        <v>150</v>
      </c>
      <c r="FW974" s="194" t="s">
        <v>262</v>
      </c>
      <c r="FX974" s="177"/>
      <c r="FY974" s="163"/>
    </row>
    <row r="975" spans="1:181" s="1" customFormat="1" hidden="1" x14ac:dyDescent="0.25">
      <c r="A975" s="5"/>
      <c r="B975" s="5"/>
      <c r="C975" s="301" t="s">
        <v>143</v>
      </c>
      <c r="D975" s="302"/>
      <c r="E975" s="302"/>
      <c r="F975" s="302"/>
      <c r="G975" s="302"/>
      <c r="H975" s="203">
        <f>IF(D8="",1,0)</f>
        <v>0</v>
      </c>
      <c r="I975" s="79"/>
      <c r="J975" s="80"/>
      <c r="K975" s="5"/>
      <c r="L975" s="5"/>
      <c r="M975" s="5"/>
      <c r="N975" s="5"/>
      <c r="O975" s="5"/>
      <c r="P975" s="5"/>
      <c r="Q975" s="5"/>
      <c r="AB975"/>
      <c r="FR975" s="208"/>
      <c r="FS975" s="208"/>
      <c r="FT975" s="208"/>
      <c r="FU975" s="156" t="str">
        <f ca="1"/>
        <v>DS-XL LED</v>
      </c>
      <c r="FV975" s="73" t="s">
        <v>61</v>
      </c>
      <c r="FW975" s="194" t="s">
        <v>61</v>
      </c>
      <c r="FX975" s="177"/>
      <c r="FY975" s="163"/>
    </row>
    <row r="976" spans="1:181" s="1" customFormat="1" hidden="1" x14ac:dyDescent="0.25">
      <c r="C976" s="242" t="s">
        <v>157</v>
      </c>
      <c r="D976" s="223"/>
      <c r="E976" s="223"/>
      <c r="F976" s="223"/>
      <c r="G976" s="223"/>
      <c r="H976" s="44">
        <f>IF(D10="",1,0)</f>
        <v>0</v>
      </c>
      <c r="I976" s="200"/>
      <c r="J976" s="81"/>
      <c r="AB976"/>
      <c r="FR976" s="208"/>
      <c r="FS976" s="208"/>
      <c r="FT976" s="208"/>
      <c r="FU976" s="156" t="str">
        <f ca="1"/>
        <v>DS-XL LED Motorised</v>
      </c>
      <c r="FV976" s="73" t="s">
        <v>151</v>
      </c>
      <c r="FW976" s="194" t="s">
        <v>263</v>
      </c>
      <c r="FX976" s="177"/>
      <c r="FY976" s="163"/>
    </row>
    <row r="977" spans="1:181" s="1" customFormat="1" hidden="1" x14ac:dyDescent="0.25">
      <c r="A977"/>
      <c r="B977"/>
      <c r="C977" s="242" t="s">
        <v>158</v>
      </c>
      <c r="D977" s="223"/>
      <c r="E977" s="223"/>
      <c r="F977" s="223"/>
      <c r="G977" s="223"/>
      <c r="H977" s="44">
        <f>IF(D12="",1,0)</f>
        <v>0</v>
      </c>
      <c r="I977" s="200"/>
      <c r="J977" s="81"/>
      <c r="S977" s="10"/>
      <c r="T977" s="10"/>
      <c r="U977" s="10"/>
      <c r="V977" s="10"/>
      <c r="W977" s="10"/>
      <c r="AB977"/>
      <c r="BU977"/>
      <c r="FR977" s="208"/>
      <c r="FS977" s="208"/>
      <c r="FT977" s="208"/>
      <c r="FU977" s="156" t="str">
        <f ca="1"/>
        <v>FMS Dual</v>
      </c>
      <c r="FV977" s="73" t="s">
        <v>23</v>
      </c>
      <c r="FW977" s="194" t="s">
        <v>23</v>
      </c>
      <c r="FX977" s="177"/>
      <c r="FY977" s="163"/>
    </row>
    <row r="978" spans="1:181" s="1" customFormat="1" hidden="1" x14ac:dyDescent="0.25">
      <c r="A978"/>
      <c r="B978"/>
      <c r="C978" s="242" t="s">
        <v>208</v>
      </c>
      <c r="D978" s="223"/>
      <c r="E978" s="223"/>
      <c r="F978" s="223"/>
      <c r="G978" s="223"/>
      <c r="H978" s="44">
        <f>IF($D$12=$B$963,IF(OR(G919=8,G919=11,G919=18,G919=20),0,1),0)</f>
        <v>0</v>
      </c>
      <c r="I978" s="200"/>
      <c r="J978" s="81"/>
      <c r="AY978" s="5"/>
      <c r="FR978" s="208"/>
      <c r="FS978" s="208"/>
      <c r="FT978" s="208"/>
      <c r="FU978" s="156" t="str">
        <f ca="1"/>
        <v>MRS Universal</v>
      </c>
      <c r="FV978" s="73" t="s">
        <v>139</v>
      </c>
      <c r="FW978" s="194" t="s">
        <v>264</v>
      </c>
      <c r="FX978" s="177"/>
      <c r="FY978" s="163"/>
    </row>
    <row r="979" spans="1:181" s="1" customFormat="1" hidden="1" x14ac:dyDescent="0.25">
      <c r="A979"/>
      <c r="B979"/>
      <c r="C979" s="242" t="s">
        <v>159</v>
      </c>
      <c r="D979" s="223"/>
      <c r="E979" s="223"/>
      <c r="F979" s="223"/>
      <c r="G979" s="223"/>
      <c r="H979" s="44">
        <f>IF(D14="",1,0)</f>
        <v>0</v>
      </c>
      <c r="I979" s="200"/>
      <c r="J979" s="82"/>
      <c r="AQ979" s="16"/>
      <c r="AR979" s="16"/>
      <c r="AS979" s="16"/>
      <c r="AT979" s="16"/>
      <c r="AU979" s="16"/>
      <c r="AV979" s="16"/>
      <c r="AY979" s="5"/>
      <c r="CE979" s="83"/>
      <c r="FR979" s="208"/>
      <c r="FS979" s="208"/>
      <c r="FT979" s="208"/>
      <c r="FU979" s="156" t="str">
        <f ca="1"/>
        <v>CS Recess</v>
      </c>
      <c r="FV979" s="73" t="s">
        <v>145</v>
      </c>
      <c r="FW979" s="73" t="s">
        <v>265</v>
      </c>
      <c r="FX979" s="177"/>
      <c r="FY979" s="163"/>
    </row>
    <row r="980" spans="1:181" s="1" customFormat="1" hidden="1" x14ac:dyDescent="0.25">
      <c r="A980" s="5"/>
      <c r="C980" s="242" t="s">
        <v>160</v>
      </c>
      <c r="D980" s="223"/>
      <c r="E980" s="223"/>
      <c r="F980" s="223"/>
      <c r="G980" s="223"/>
      <c r="H980" s="44">
        <f>IF(D16="",1,0)</f>
        <v>0</v>
      </c>
      <c r="I980" s="200"/>
      <c r="J980" s="82"/>
      <c r="AQ980" s="16"/>
      <c r="AR980" s="16"/>
      <c r="AV980" s="16"/>
      <c r="AY980" s="5"/>
      <c r="BA980" s="16"/>
      <c r="BW980" s="16"/>
      <c r="BX980" s="16"/>
      <c r="BY980" s="16"/>
      <c r="BZ980" s="16"/>
      <c r="CA980" s="16"/>
      <c r="CB980" s="16"/>
      <c r="CC980" s="16"/>
      <c r="CD980" s="16"/>
      <c r="CF980" s="16"/>
      <c r="CG980" s="16"/>
      <c r="CH980" s="16"/>
      <c r="CI980" s="16"/>
      <c r="CJ980" s="16"/>
      <c r="CK980" s="16"/>
      <c r="CL980" s="16"/>
      <c r="CM980" s="16"/>
      <c r="FR980" s="208"/>
      <c r="FS980" s="208"/>
      <c r="FT980" s="208"/>
      <c r="FU980" s="156" t="str">
        <f ca="1"/>
        <v>CRS Square 30</v>
      </c>
      <c r="FV980" s="73" t="s">
        <v>291</v>
      </c>
      <c r="FW980" s="73" t="s">
        <v>291</v>
      </c>
      <c r="FX980" s="177"/>
      <c r="FY980" s="163"/>
    </row>
    <row r="981" spans="1:181" s="1" customFormat="1" ht="15.75" hidden="1" thickBot="1" x14ac:dyDescent="0.3">
      <c r="A981" s="5"/>
      <c r="C981" s="242" t="s">
        <v>14</v>
      </c>
      <c r="D981" s="223"/>
      <c r="E981" s="223"/>
      <c r="F981" s="223"/>
      <c r="G981" s="223"/>
      <c r="H981" s="44">
        <f ca="1">IF(S919=0,0,IF(D18="",1,0))</f>
        <v>0</v>
      </c>
      <c r="I981" s="200"/>
      <c r="J981" s="81"/>
      <c r="BI981" s="83"/>
      <c r="BW981" s="16"/>
      <c r="BX981" s="16"/>
      <c r="BY981" s="16"/>
      <c r="BZ981" s="16"/>
      <c r="CA981" s="16"/>
      <c r="CB981" s="16"/>
      <c r="CC981" s="16"/>
      <c r="CD981" s="16"/>
      <c r="CF981" s="16"/>
      <c r="CG981" s="16"/>
      <c r="CH981" s="16"/>
      <c r="CI981" s="16"/>
      <c r="CJ981" s="16"/>
      <c r="CK981" s="16"/>
      <c r="CL981" s="16"/>
      <c r="CM981" s="16"/>
      <c r="FR981" s="208"/>
      <c r="FS981" s="208"/>
      <c r="FT981" s="208"/>
      <c r="FU981" s="157" t="str">
        <f ca="1"/>
        <v>CRS Rectangular 45</v>
      </c>
      <c r="FV981" s="76" t="s">
        <v>292</v>
      </c>
      <c r="FW981" s="76" t="s">
        <v>292</v>
      </c>
      <c r="FX981" s="183"/>
      <c r="FY981" s="184"/>
    </row>
    <row r="982" spans="1:181" s="1" customFormat="1" ht="17.25" hidden="1" x14ac:dyDescent="0.25">
      <c r="A982" s="84"/>
      <c r="C982" s="242" t="s">
        <v>161</v>
      </c>
      <c r="D982" s="223"/>
      <c r="E982" s="223"/>
      <c r="F982" s="223"/>
      <c r="G982" s="223"/>
      <c r="H982" s="204">
        <f ca="1">IF(D8=A938,IF(D20="",1,0),0)</f>
        <v>0</v>
      </c>
      <c r="I982" s="201"/>
      <c r="J982" s="81"/>
      <c r="BA982" s="16"/>
      <c r="BB982" s="16"/>
      <c r="BC982" s="16"/>
      <c r="BD982" s="16"/>
      <c r="BE982" s="16"/>
      <c r="BF982" s="16"/>
      <c r="BG982" s="16"/>
      <c r="BH982" s="16"/>
      <c r="BJ982" s="16"/>
      <c r="BK982" s="16"/>
      <c r="BL982" s="16"/>
      <c r="BM982" s="16"/>
      <c r="BN982" s="16"/>
      <c r="BO982" s="16"/>
      <c r="BP982" s="16"/>
      <c r="BQ982" s="16"/>
      <c r="BW982" s="16"/>
      <c r="BX982" s="16"/>
      <c r="BY982" s="16"/>
      <c r="BZ982" s="16"/>
      <c r="CA982" s="16"/>
      <c r="CB982" s="16"/>
      <c r="CC982" s="16"/>
      <c r="CD982" s="16"/>
      <c r="CF982" s="16"/>
      <c r="CG982" s="16"/>
      <c r="CH982" s="16"/>
      <c r="CI982" s="16"/>
      <c r="CJ982" s="16"/>
      <c r="CK982" s="16"/>
      <c r="CL982" s="16"/>
      <c r="CM982" s="16"/>
    </row>
    <row r="983" spans="1:181" s="1" customFormat="1" hidden="1" x14ac:dyDescent="0.25">
      <c r="A983"/>
      <c r="B983"/>
      <c r="C983" s="242" t="s">
        <v>162</v>
      </c>
      <c r="D983" s="223"/>
      <c r="E983" s="223"/>
      <c r="F983" s="223"/>
      <c r="G983" s="223"/>
      <c r="H983" s="205"/>
      <c r="I983" s="5">
        <f>IF(OR(AL27="-",AL27=""),1,0)</f>
        <v>1</v>
      </c>
      <c r="J983" s="81"/>
      <c r="K983"/>
      <c r="L983"/>
      <c r="M983"/>
      <c r="N983"/>
      <c r="O983"/>
      <c r="P983"/>
      <c r="AA983"/>
      <c r="AB983"/>
      <c r="AC983"/>
      <c r="AD983"/>
      <c r="AE983"/>
      <c r="AF983"/>
      <c r="AG983"/>
      <c r="AH983"/>
      <c r="AI983"/>
      <c r="AJ983"/>
      <c r="AK983"/>
      <c r="AL983"/>
      <c r="AM983"/>
      <c r="AN983"/>
      <c r="AO983"/>
      <c r="AP983"/>
      <c r="AQ983"/>
      <c r="AR983"/>
      <c r="AS983"/>
      <c r="AT983"/>
      <c r="AU983"/>
      <c r="AV983"/>
      <c r="AW983"/>
      <c r="BA983" s="16"/>
      <c r="BB983" s="16"/>
      <c r="BC983" s="16"/>
      <c r="BD983" s="16"/>
      <c r="BE983" s="16"/>
      <c r="BF983" s="16"/>
      <c r="BG983" s="16"/>
      <c r="BH983" s="16"/>
      <c r="BJ983" s="16"/>
      <c r="BK983" s="16"/>
      <c r="BL983" s="16"/>
      <c r="BM983" s="16"/>
      <c r="BN983" s="16"/>
      <c r="BO983" s="16"/>
      <c r="BP983" s="16"/>
      <c r="BQ983" s="16"/>
      <c r="BW983" s="16"/>
      <c r="BX983" s="16"/>
      <c r="BY983" s="16"/>
      <c r="BZ983" s="16"/>
      <c r="CA983" s="16"/>
      <c r="CB983" s="16"/>
      <c r="CC983" s="16"/>
      <c r="CD983" s="16"/>
      <c r="CF983" s="16"/>
      <c r="CG983" s="16"/>
      <c r="CH983" s="16"/>
      <c r="CI983" s="16"/>
      <c r="CJ983" s="16"/>
      <c r="CK983" s="16"/>
      <c r="CL983" s="16"/>
      <c r="CM983" s="16"/>
    </row>
    <row r="984" spans="1:181" s="1" customFormat="1" hidden="1" x14ac:dyDescent="0.25">
      <c r="A984"/>
      <c r="B984"/>
      <c r="C984" s="242" t="s">
        <v>163</v>
      </c>
      <c r="D984" s="223"/>
      <c r="E984" s="223"/>
      <c r="F984" s="223"/>
      <c r="G984" s="223"/>
      <c r="H984" s="44">
        <f>IF(ISTEXT(D10)=TRUE,1,0)</f>
        <v>0</v>
      </c>
      <c r="I984" s="200"/>
      <c r="J984" s="81"/>
      <c r="BA984" s="16"/>
      <c r="BB984" s="16"/>
      <c r="BC984" s="16"/>
      <c r="BD984" s="16"/>
      <c r="BE984" s="16"/>
      <c r="BF984" s="16"/>
      <c r="BG984" s="16"/>
      <c r="BH984" s="16"/>
      <c r="BJ984" s="16"/>
      <c r="BK984" s="16"/>
      <c r="BL984" s="16"/>
      <c r="BM984" s="16"/>
      <c r="BN984" s="16"/>
      <c r="BO984" s="16"/>
      <c r="BP984" s="16"/>
      <c r="BQ984" s="16"/>
      <c r="BW984" s="16"/>
      <c r="BX984" s="16"/>
      <c r="BY984" s="16"/>
      <c r="BZ984" s="16"/>
      <c r="CA984" s="16"/>
      <c r="CB984" s="16"/>
      <c r="CC984" s="16"/>
      <c r="CD984" s="16"/>
      <c r="CF984" s="16"/>
      <c r="CG984" s="16"/>
      <c r="CH984" s="16"/>
      <c r="CI984" s="16"/>
      <c r="CJ984" s="16"/>
      <c r="CK984" s="16"/>
      <c r="CL984" s="16"/>
      <c r="CM984" s="16"/>
    </row>
    <row r="985" spans="1:181" s="1" customFormat="1" hidden="1" x14ac:dyDescent="0.25">
      <c r="A985" s="9"/>
      <c r="B985" s="9"/>
      <c r="C985" s="242" t="s">
        <v>164</v>
      </c>
      <c r="D985" s="223"/>
      <c r="E985" s="223"/>
      <c r="F985" s="223"/>
      <c r="G985" s="223"/>
      <c r="H985" s="44">
        <f>IF(ISTEXT(D20)=TRUE,1,0)</f>
        <v>0</v>
      </c>
      <c r="I985" s="200"/>
      <c r="J985" s="81"/>
      <c r="BA985" s="16"/>
      <c r="BB985" s="16"/>
      <c r="BC985" s="16"/>
      <c r="BD985" s="16"/>
      <c r="BE985" s="16"/>
      <c r="BF985" s="16"/>
      <c r="BG985" s="16"/>
      <c r="BH985" s="16"/>
      <c r="BJ985" s="16"/>
      <c r="BK985" s="16"/>
      <c r="BL985" s="16"/>
      <c r="BM985" s="16"/>
      <c r="BN985" s="16"/>
      <c r="BO985" s="16"/>
      <c r="BP985" s="16"/>
      <c r="BQ985" s="16"/>
      <c r="BW985" s="16"/>
      <c r="BX985" s="16"/>
      <c r="BY985" s="16"/>
      <c r="BZ985" s="16"/>
      <c r="CA985" s="16"/>
      <c r="CB985" s="16"/>
      <c r="CC985" s="16"/>
      <c r="CD985" s="16"/>
      <c r="CF985" s="16"/>
      <c r="CG985" s="16"/>
      <c r="CH985" s="16"/>
      <c r="CI985" s="16"/>
      <c r="CJ985" s="16"/>
      <c r="CK985" s="16"/>
      <c r="CL985" s="16"/>
      <c r="CM985" s="16"/>
    </row>
    <row r="986" spans="1:181" s="1" customFormat="1" hidden="1" x14ac:dyDescent="0.25">
      <c r="A986" s="9"/>
      <c r="B986" s="9"/>
      <c r="C986" s="242" t="s">
        <v>16</v>
      </c>
      <c r="D986" s="223"/>
      <c r="E986" s="223"/>
      <c r="F986" s="223"/>
      <c r="G986" s="223"/>
      <c r="H986" s="44">
        <f>IF(D10&lt;Q986,1,0)</f>
        <v>0</v>
      </c>
      <c r="I986" s="202"/>
      <c r="J986" s="81"/>
      <c r="L986" s="238" t="s">
        <v>182</v>
      </c>
      <c r="M986" s="238"/>
      <c r="N986" s="238"/>
      <c r="O986" s="238"/>
      <c r="P986" s="239"/>
      <c r="Q986" s="240">
        <v>20</v>
      </c>
      <c r="R986" s="241"/>
      <c r="S986" s="1" t="s">
        <v>282</v>
      </c>
      <c r="BA986" s="16"/>
      <c r="BB986" s="16"/>
      <c r="BC986" s="16"/>
      <c r="BD986" s="16"/>
      <c r="BE986" s="16"/>
      <c r="BF986" s="16"/>
      <c r="BG986" s="16"/>
      <c r="BH986" s="16"/>
      <c r="BJ986" s="16"/>
      <c r="BK986" s="16"/>
      <c r="BL986" s="16"/>
      <c r="BM986" s="16"/>
      <c r="BN986" s="16"/>
      <c r="BO986" s="16"/>
      <c r="BP986" s="16"/>
      <c r="BQ986" s="16"/>
      <c r="BW986" s="16"/>
      <c r="BX986" s="16"/>
      <c r="BY986" s="16"/>
      <c r="BZ986" s="16"/>
      <c r="CA986" s="16"/>
      <c r="CB986" s="16"/>
      <c r="CC986" s="16"/>
      <c r="CD986" s="16"/>
      <c r="CF986" s="16"/>
      <c r="CG986" s="16"/>
      <c r="CH986" s="16"/>
      <c r="CI986" s="16"/>
      <c r="CJ986" s="16"/>
      <c r="CK986" s="16"/>
      <c r="CL986" s="16"/>
      <c r="CM986" s="16"/>
    </row>
    <row r="987" spans="1:181" s="1" customFormat="1" hidden="1" x14ac:dyDescent="0.25">
      <c r="A987" s="85"/>
      <c r="B987" s="85"/>
      <c r="C987" s="242" t="s">
        <v>283</v>
      </c>
      <c r="D987" s="223"/>
      <c r="E987" s="223"/>
      <c r="F987" s="223"/>
      <c r="G987" s="223"/>
      <c r="H987" s="44">
        <f>IF(D10&gt;Q987,1,0)</f>
        <v>0</v>
      </c>
      <c r="I987" s="202"/>
      <c r="J987" s="81"/>
      <c r="L987" s="212" t="s">
        <v>281</v>
      </c>
      <c r="M987" s="212"/>
      <c r="N987" s="212"/>
      <c r="O987" s="212"/>
      <c r="P987" s="213"/>
      <c r="Q987" s="378">
        <v>1400</v>
      </c>
      <c r="R987" s="379"/>
      <c r="S987" s="144" t="s">
        <v>282</v>
      </c>
      <c r="BA987" s="16"/>
      <c r="BB987" s="16"/>
      <c r="BC987" s="16"/>
      <c r="BD987" s="16"/>
      <c r="BE987" s="16"/>
      <c r="BF987" s="16"/>
      <c r="BG987" s="16"/>
      <c r="BH987" s="16"/>
      <c r="BJ987" s="16"/>
      <c r="BK987" s="16"/>
      <c r="BL987" s="16"/>
      <c r="BM987" s="16"/>
      <c r="BN987" s="16"/>
      <c r="BO987" s="16"/>
      <c r="BP987" s="16"/>
      <c r="BQ987" s="16"/>
      <c r="BT987"/>
      <c r="BU987"/>
      <c r="BW987" s="16"/>
      <c r="BX987" s="16"/>
      <c r="BY987" s="16"/>
      <c r="BZ987" s="16"/>
      <c r="CA987" s="16"/>
      <c r="CB987" s="16"/>
      <c r="CC987" s="16"/>
      <c r="CD987" s="16"/>
      <c r="CE987"/>
      <c r="CF987" s="16"/>
      <c r="CG987" s="16"/>
      <c r="CH987" s="16"/>
      <c r="CI987" s="16"/>
      <c r="CJ987" s="16"/>
      <c r="CK987" s="16"/>
      <c r="CL987" s="16"/>
      <c r="CM987" s="16"/>
    </row>
    <row r="988" spans="1:181" s="1" customFormat="1" hidden="1" x14ac:dyDescent="0.25">
      <c r="A988" s="85"/>
      <c r="B988" s="85"/>
      <c r="C988" s="242" t="s">
        <v>171</v>
      </c>
      <c r="D988" s="223"/>
      <c r="E988" s="223"/>
      <c r="F988" s="223"/>
      <c r="G988" s="223"/>
      <c r="H988" s="206"/>
      <c r="I988" s="201"/>
      <c r="J988" s="7">
        <f>IF(ISTEXT(AN21)=TRUE,1,0)</f>
        <v>0</v>
      </c>
      <c r="AP988" s="5"/>
      <c r="AQ988" s="6"/>
      <c r="BA988" s="16"/>
      <c r="BB988" s="16"/>
      <c r="BC988" s="16"/>
      <c r="BD988" s="16"/>
      <c r="BE988" s="16"/>
      <c r="BF988" s="16"/>
      <c r="BG988" s="16"/>
      <c r="BH988" s="16"/>
      <c r="BJ988" s="16"/>
      <c r="BK988" s="16"/>
      <c r="BL988" s="16"/>
      <c r="BM988" s="16"/>
      <c r="BN988" s="16"/>
      <c r="BO988" s="16"/>
      <c r="BP988" s="16"/>
      <c r="BQ988" s="16"/>
      <c r="BW988" s="16"/>
      <c r="BX988" s="16"/>
      <c r="BY988" s="16"/>
      <c r="BZ988" s="16"/>
      <c r="CA988" s="16"/>
      <c r="CB988" s="16"/>
      <c r="CC988" s="16"/>
      <c r="CD988" s="16"/>
      <c r="CE988"/>
      <c r="CF988" s="16"/>
      <c r="CG988" s="16"/>
      <c r="CH988" s="16"/>
      <c r="CI988" s="16"/>
      <c r="CJ988" s="16"/>
      <c r="CK988" s="16"/>
      <c r="CL988" s="16"/>
      <c r="CM988" s="16"/>
    </row>
    <row r="989" spans="1:181" s="1" customFormat="1" ht="15.75" hidden="1" customHeight="1" x14ac:dyDescent="0.25">
      <c r="A989" s="85"/>
      <c r="B989" s="85"/>
      <c r="C989" s="242" t="s">
        <v>172</v>
      </c>
      <c r="D989" s="223"/>
      <c r="E989" s="223"/>
      <c r="F989" s="223"/>
      <c r="G989" s="223"/>
      <c r="H989" s="205"/>
      <c r="I989" s="201"/>
      <c r="J989" s="7">
        <f>IF(AN21&lt;5,1,0)</f>
        <v>1</v>
      </c>
      <c r="BA989" s="16"/>
      <c r="BB989" s="16"/>
      <c r="BC989" s="16"/>
      <c r="BD989" s="16"/>
      <c r="BE989" s="16"/>
      <c r="BF989" s="16"/>
      <c r="BG989" s="16"/>
      <c r="BH989" s="16"/>
      <c r="BI989"/>
      <c r="BJ989" s="16"/>
      <c r="BK989" s="16"/>
      <c r="BL989" s="16"/>
      <c r="BM989" s="16"/>
      <c r="BN989" s="16"/>
      <c r="BO989" s="16"/>
      <c r="BP989" s="16"/>
      <c r="BQ989" s="16"/>
      <c r="BW989" s="16"/>
      <c r="BX989" s="16"/>
      <c r="BY989" s="16"/>
      <c r="BZ989" s="16"/>
      <c r="CA989" s="16"/>
      <c r="CB989" s="16"/>
      <c r="CC989" s="16"/>
      <c r="CD989" s="16"/>
      <c r="CE989"/>
      <c r="CF989" s="16"/>
      <c r="CG989" s="16"/>
      <c r="CH989" s="16"/>
      <c r="CI989" s="16"/>
      <c r="CJ989" s="16"/>
      <c r="CK989" s="16"/>
      <c r="CL989" s="16"/>
      <c r="CM989" s="16"/>
    </row>
    <row r="990" spans="1:181" s="1" customFormat="1" hidden="1" x14ac:dyDescent="0.25">
      <c r="A990" s="85"/>
      <c r="B990" s="85"/>
      <c r="C990" s="242" t="s">
        <v>180</v>
      </c>
      <c r="D990" s="223"/>
      <c r="E990" s="223"/>
      <c r="F990" s="223"/>
      <c r="G990" s="223"/>
      <c r="H990" s="205"/>
      <c r="I990" s="201"/>
      <c r="J990" s="7">
        <f>IF(AN21&gt;(D10-5),1,0)</f>
        <v>0</v>
      </c>
      <c r="AQ990" s="6"/>
      <c r="BA990" s="16"/>
      <c r="BB990" s="16"/>
      <c r="BC990" s="16"/>
      <c r="BD990" s="16"/>
      <c r="BE990" s="16"/>
      <c r="BF990" s="16"/>
      <c r="BG990" s="16"/>
      <c r="BH990" s="16"/>
      <c r="BI990"/>
      <c r="BJ990" s="16"/>
      <c r="BK990" s="16"/>
      <c r="BL990" s="16"/>
      <c r="BM990" s="16"/>
      <c r="BN990" s="16"/>
      <c r="BO990" s="16"/>
      <c r="BP990" s="16"/>
      <c r="BQ990" s="16"/>
      <c r="BW990" s="16"/>
      <c r="BX990" s="16"/>
      <c r="BY990" s="16"/>
      <c r="BZ990" s="16"/>
      <c r="CA990" s="16"/>
      <c r="CB990" s="16"/>
      <c r="CC990" s="16"/>
      <c r="CD990" s="16"/>
      <c r="CE990"/>
      <c r="CF990" s="16"/>
      <c r="CG990" s="16"/>
      <c r="CH990" s="16"/>
      <c r="CI990" s="16"/>
      <c r="CJ990" s="16"/>
      <c r="CK990" s="16"/>
      <c r="CL990" s="16"/>
      <c r="CM990" s="16"/>
    </row>
    <row r="991" spans="1:181" s="1" customFormat="1" hidden="1" x14ac:dyDescent="0.25">
      <c r="A991" s="86"/>
      <c r="B991" s="86"/>
      <c r="C991" s="242" t="s">
        <v>181</v>
      </c>
      <c r="D991" s="223"/>
      <c r="E991" s="223"/>
      <c r="F991" s="223"/>
      <c r="G991" s="223"/>
      <c r="H991" s="205"/>
      <c r="I991" s="201"/>
      <c r="J991" s="7">
        <f ca="1">IF(J919=2,0,1)</f>
        <v>1</v>
      </c>
      <c r="BA991" s="16"/>
      <c r="BB991" s="16"/>
      <c r="BC991" s="16"/>
      <c r="BD991" s="16"/>
      <c r="BE991" s="16"/>
      <c r="BF991" s="16"/>
      <c r="BG991" s="16"/>
      <c r="BH991" s="16"/>
      <c r="BI991"/>
      <c r="BJ991" s="16"/>
      <c r="BK991" s="16"/>
      <c r="BL991" s="16"/>
      <c r="BM991" s="16"/>
      <c r="BN991" s="16"/>
      <c r="BO991" s="16"/>
      <c r="BP991" s="16"/>
      <c r="BQ991" s="16"/>
      <c r="BW991" s="16"/>
      <c r="BX991" s="16"/>
      <c r="BY991" s="16"/>
      <c r="BZ991" s="16"/>
      <c r="CA991" s="16"/>
      <c r="CB991" s="16"/>
      <c r="CC991" s="16"/>
      <c r="CD991" s="16"/>
      <c r="CE991"/>
      <c r="CF991" s="16"/>
      <c r="CG991" s="16"/>
      <c r="CH991" s="16"/>
      <c r="CI991" s="16"/>
      <c r="CJ991" s="16"/>
      <c r="CK991" s="16"/>
      <c r="CL991" s="16"/>
      <c r="CM991" s="16"/>
    </row>
    <row r="992" spans="1:181" s="1" customFormat="1" hidden="1" x14ac:dyDescent="0.25">
      <c r="A992" s="87"/>
      <c r="B992" s="87"/>
      <c r="C992" s="242" t="s">
        <v>191</v>
      </c>
      <c r="D992" s="223"/>
      <c r="E992" s="223"/>
      <c r="F992" s="223"/>
      <c r="G992" s="223"/>
      <c r="H992" s="205"/>
      <c r="I992" s="201"/>
      <c r="J992" s="7">
        <f ca="1">IF(D16=B957,1,0)</f>
        <v>1</v>
      </c>
      <c r="AQ992" s="6"/>
      <c r="BA992" s="16"/>
      <c r="BB992" s="16"/>
      <c r="BC992" s="16"/>
      <c r="BD992" s="16"/>
      <c r="BE992" s="16"/>
      <c r="BF992" s="16"/>
      <c r="BG992" s="16"/>
      <c r="BH992" s="16"/>
      <c r="BI992"/>
      <c r="BJ992" s="16"/>
      <c r="BK992" s="16"/>
      <c r="BL992" s="16"/>
      <c r="BM992" s="16"/>
      <c r="BN992" s="16"/>
      <c r="BO992" s="16"/>
      <c r="BP992" s="16"/>
      <c r="BQ992" s="16"/>
      <c r="BW992" s="16"/>
      <c r="BX992" s="16"/>
      <c r="BY992" s="16"/>
      <c r="BZ992" s="16"/>
      <c r="CA992" s="16"/>
      <c r="CB992" s="16"/>
      <c r="CC992" s="16"/>
      <c r="CD992" s="16"/>
      <c r="CE992"/>
      <c r="CF992" s="16"/>
      <c r="CG992" s="16"/>
      <c r="CH992" s="16"/>
      <c r="CI992" s="16"/>
      <c r="CJ992" s="16"/>
      <c r="CK992" s="16"/>
      <c r="CL992" s="16"/>
      <c r="CM992" s="16"/>
    </row>
    <row r="993" spans="1:181" s="1" customFormat="1" hidden="1" x14ac:dyDescent="0.25">
      <c r="A993" s="88"/>
      <c r="B993" s="88"/>
      <c r="C993" s="242" t="s">
        <v>23</v>
      </c>
      <c r="D993" s="223"/>
      <c r="E993" s="223"/>
      <c r="F993" s="223"/>
      <c r="G993" s="223"/>
      <c r="H993" s="205"/>
      <c r="I993" s="201"/>
      <c r="J993" s="7">
        <f ca="1">IF(D8=A938,1,0)</f>
        <v>0</v>
      </c>
      <c r="AQ993" s="6"/>
      <c r="BA993" s="16"/>
      <c r="BB993" s="16"/>
      <c r="BC993" s="16"/>
      <c r="BD993" s="16"/>
      <c r="BE993" s="16"/>
      <c r="BF993" s="16"/>
      <c r="BG993" s="16"/>
      <c r="BH993" s="16"/>
      <c r="BI993"/>
      <c r="BJ993" s="16"/>
      <c r="BK993" s="16"/>
      <c r="BL993" s="16"/>
      <c r="BM993" s="16"/>
      <c r="BN993" s="16"/>
      <c r="BO993" s="16"/>
      <c r="BP993" s="16"/>
      <c r="BQ993" s="16"/>
      <c r="BW993" s="16"/>
      <c r="BX993" s="16"/>
      <c r="BY993" s="16"/>
      <c r="BZ993" s="16"/>
      <c r="CA993" s="16"/>
      <c r="CB993" s="16"/>
      <c r="CC993" s="16"/>
      <c r="CD993" s="16"/>
      <c r="CE993"/>
      <c r="CF993" s="16"/>
      <c r="CG993" s="16"/>
      <c r="CH993" s="16"/>
      <c r="CI993" s="16"/>
      <c r="CJ993" s="16"/>
      <c r="CK993" s="16"/>
      <c r="CL993" s="16"/>
      <c r="CM993" s="16"/>
    </row>
    <row r="994" spans="1:181" s="1" customFormat="1" hidden="1" x14ac:dyDescent="0.25">
      <c r="C994" s="242" t="s">
        <v>167</v>
      </c>
      <c r="D994" s="223"/>
      <c r="E994" s="223"/>
      <c r="F994" s="223"/>
      <c r="G994" s="223"/>
      <c r="H994" s="44">
        <f ca="1">IF(D8=A938,IF(D16=B957,1,0),0)</f>
        <v>0</v>
      </c>
      <c r="I994" s="202"/>
      <c r="J994" s="81"/>
      <c r="AQ994" s="6"/>
      <c r="BA994" s="16"/>
      <c r="BB994" s="16"/>
      <c r="BC994" s="16"/>
      <c r="BD994" s="16"/>
      <c r="BE994" s="16"/>
      <c r="BF994" s="16"/>
      <c r="BG994" s="16"/>
      <c r="BH994" s="16"/>
      <c r="BI994"/>
      <c r="BJ994" s="16"/>
      <c r="BK994" s="16"/>
      <c r="BL994" s="16"/>
      <c r="BM994" s="16"/>
      <c r="BN994" s="16"/>
      <c r="BO994" s="16"/>
      <c r="BP994" s="16"/>
      <c r="BQ994" s="16"/>
      <c r="BW994" s="16"/>
      <c r="BX994" s="16"/>
      <c r="BY994" s="16"/>
      <c r="BZ994" s="16"/>
      <c r="CA994" s="16"/>
      <c r="CB994" s="16"/>
      <c r="CC994" s="16"/>
      <c r="CD994" s="16"/>
      <c r="CE994"/>
      <c r="CF994" s="16"/>
      <c r="CG994" s="16"/>
      <c r="CH994" s="16"/>
      <c r="CI994" s="16"/>
      <c r="CJ994" s="16"/>
      <c r="CK994" s="16"/>
      <c r="CL994" s="16"/>
      <c r="CM994" s="16"/>
    </row>
    <row r="995" spans="1:181" s="1" customFormat="1" hidden="1" x14ac:dyDescent="0.25">
      <c r="A995" s="5"/>
      <c r="C995" s="242" t="s">
        <v>165</v>
      </c>
      <c r="D995" s="223"/>
      <c r="E995" s="223"/>
      <c r="F995" s="223"/>
      <c r="G995" s="223"/>
      <c r="H995" s="44">
        <f ca="1">IF(D8=A938,IF(D20&lt;(0-(D10-(BA919+BC919))),1,0),0)</f>
        <v>0</v>
      </c>
      <c r="I995" s="202"/>
      <c r="J995" s="81"/>
      <c r="BA995" s="16"/>
      <c r="BB995" s="16"/>
      <c r="BC995" s="16"/>
      <c r="BD995" s="16"/>
      <c r="BE995" s="16"/>
      <c r="BF995" s="16"/>
      <c r="BG995" s="16"/>
      <c r="BH995" s="16"/>
      <c r="BI995"/>
      <c r="BJ995" s="16"/>
      <c r="BK995" s="16"/>
      <c r="BL995" s="16"/>
      <c r="BM995" s="16"/>
      <c r="BN995" s="16"/>
      <c r="BO995" s="16"/>
      <c r="BP995" s="16"/>
      <c r="BQ995" s="16"/>
      <c r="BW995" s="16"/>
      <c r="BX995" s="16"/>
      <c r="BY995" s="16"/>
      <c r="BZ995" s="16"/>
      <c r="CA995" s="16"/>
      <c r="CB995" s="16"/>
      <c r="CC995" s="16"/>
      <c r="CD995" s="16"/>
      <c r="CE995"/>
      <c r="CF995" s="16"/>
      <c r="CG995" s="16"/>
      <c r="CH995" s="16"/>
      <c r="CI995" s="16"/>
      <c r="CJ995" s="16"/>
      <c r="CK995" s="16"/>
      <c r="CL995" s="16"/>
      <c r="CM995" s="16"/>
    </row>
    <row r="996" spans="1:181" s="1" customFormat="1" hidden="1" x14ac:dyDescent="0.25">
      <c r="A996" s="5"/>
      <c r="C996" s="242" t="s">
        <v>166</v>
      </c>
      <c r="D996" s="223"/>
      <c r="E996" s="223"/>
      <c r="F996" s="223"/>
      <c r="G996" s="223"/>
      <c r="H996" s="44">
        <f ca="1">IF(D8=A938,IF(D20&gt;(D10-(BA919+BC919)),1,0),0)</f>
        <v>0</v>
      </c>
      <c r="I996" s="200"/>
      <c r="J996" s="81"/>
      <c r="BA996" s="16"/>
      <c r="BB996" s="16"/>
      <c r="BC996" s="16"/>
      <c r="BD996" s="16"/>
      <c r="BE996" s="16"/>
      <c r="BF996" s="16"/>
      <c r="BG996" s="16"/>
      <c r="BH996" s="16"/>
      <c r="BI996"/>
      <c r="BJ996" s="16"/>
      <c r="BK996" s="16"/>
      <c r="BL996" s="16"/>
      <c r="BM996" s="16"/>
      <c r="BN996" s="16"/>
      <c r="BO996" s="16"/>
      <c r="BP996" s="16"/>
      <c r="BQ996" s="16"/>
      <c r="BW996" s="16"/>
      <c r="CA996" s="2"/>
      <c r="CD996" s="16"/>
      <c r="CF996" s="16"/>
      <c r="CJ996" s="2"/>
      <c r="CM996" s="16"/>
    </row>
    <row r="997" spans="1:181" s="1" customFormat="1" hidden="1" x14ac:dyDescent="0.25">
      <c r="A997" s="5"/>
      <c r="C997" s="377" t="s">
        <v>284</v>
      </c>
      <c r="D997" s="212"/>
      <c r="E997" s="212"/>
      <c r="F997" s="212"/>
      <c r="G997" s="212"/>
      <c r="H997" s="162">
        <f ca="1">IF(ISERROR(P997),1,0)</f>
        <v>0</v>
      </c>
      <c r="I997" s="188"/>
      <c r="J997" s="196"/>
      <c r="K997" s="144"/>
      <c r="L997" s="212" t="s">
        <v>289</v>
      </c>
      <c r="M997" s="212"/>
      <c r="N997" s="212"/>
      <c r="O997" s="212"/>
      <c r="P997" s="378" t="str">
        <f ca="1">VLOOKUP(D8,FU829:FU981,1,FALSE)</f>
        <v>FMS (Shuttle)</v>
      </c>
      <c r="Q997" s="379"/>
      <c r="R997" s="379"/>
      <c r="S997" s="379"/>
      <c r="T997" s="379"/>
      <c r="AP997" s="5"/>
      <c r="BA997" s="16"/>
      <c r="BB997" s="16"/>
      <c r="BC997" s="16"/>
      <c r="BD997" s="16"/>
      <c r="BE997" s="16"/>
      <c r="BF997" s="16"/>
      <c r="BG997" s="16"/>
      <c r="BH997" s="16"/>
      <c r="BI997"/>
      <c r="BJ997" s="16"/>
      <c r="BK997" s="16"/>
      <c r="BL997" s="16"/>
      <c r="BM997" s="16"/>
      <c r="BN997" s="16"/>
      <c r="BO997" s="16"/>
      <c r="BP997" s="16"/>
      <c r="BQ997" s="16"/>
      <c r="CD997" s="16"/>
      <c r="CM997" s="16"/>
      <c r="FR997"/>
      <c r="FS997"/>
      <c r="FT997"/>
    </row>
    <row r="998" spans="1:181" s="1" customFormat="1" hidden="1" x14ac:dyDescent="0.25">
      <c r="A998" s="5"/>
      <c r="C998" s="377" t="s">
        <v>285</v>
      </c>
      <c r="D998" s="212"/>
      <c r="E998" s="212"/>
      <c r="F998" s="212"/>
      <c r="G998" s="212"/>
      <c r="H998" s="162">
        <f ca="1">IF(ISERROR(P998),1,0)</f>
        <v>0</v>
      </c>
      <c r="I998" s="188"/>
      <c r="J998" s="196"/>
      <c r="K998" s="144"/>
      <c r="L998" s="212" t="s">
        <v>286</v>
      </c>
      <c r="M998" s="212"/>
      <c r="N998" s="212"/>
      <c r="O998" s="212"/>
      <c r="P998" s="378" t="str">
        <f ca="1">VLOOKUP(D16,FU829:FU979,1,FALSE)</f>
        <v>One-way draw</v>
      </c>
      <c r="Q998" s="379"/>
      <c r="R998" s="379"/>
      <c r="S998" s="379"/>
      <c r="T998" s="379"/>
      <c r="BA998" s="16"/>
      <c r="BE998" s="2"/>
      <c r="BH998" s="16"/>
      <c r="BJ998" s="16"/>
      <c r="BN998" s="2"/>
      <c r="BQ998" s="16"/>
      <c r="CD998" s="16"/>
      <c r="CM998" s="16"/>
      <c r="FU998" s="144"/>
      <c r="FV998" s="144"/>
      <c r="FW998" s="144"/>
      <c r="FX998" s="144"/>
      <c r="FY998" s="144"/>
    </row>
    <row r="999" spans="1:181" s="90" customFormat="1" ht="15.75" hidden="1" thickBot="1" x14ac:dyDescent="0.3">
      <c r="A999" s="5"/>
      <c r="B999" s="1"/>
      <c r="C999" s="380" t="s">
        <v>287</v>
      </c>
      <c r="D999" s="381"/>
      <c r="E999" s="381"/>
      <c r="F999" s="381"/>
      <c r="G999" s="381"/>
      <c r="H999" s="197">
        <f ca="1">IF(R919=1,IF(ISERROR(P999),1,0),0)</f>
        <v>0</v>
      </c>
      <c r="I999" s="198"/>
      <c r="J999" s="199"/>
      <c r="K999" s="144"/>
      <c r="L999" s="212" t="s">
        <v>288</v>
      </c>
      <c r="M999" s="212"/>
      <c r="N999" s="212"/>
      <c r="O999" s="212"/>
      <c r="P999" s="378" t="str">
        <f ca="1">VLOOKUP(D18,FU829:FU979,1,FALSE)</f>
        <v>Steel</v>
      </c>
      <c r="Q999" s="379"/>
      <c r="R999" s="379"/>
      <c r="S999" s="379"/>
      <c r="T999" s="379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"/>
      <c r="BF999" s="1"/>
      <c r="BG999" s="1"/>
      <c r="BH999" s="16"/>
      <c r="BI999" s="1"/>
      <c r="BJ999" s="1"/>
      <c r="BK999" s="1"/>
      <c r="BL999" s="1"/>
      <c r="BM999" s="1"/>
      <c r="BN999" s="1"/>
      <c r="BO999" s="1"/>
      <c r="BP999" s="1"/>
      <c r="BQ999" s="16"/>
      <c r="BR999" s="1"/>
      <c r="CD999" s="91"/>
      <c r="CM999" s="91"/>
      <c r="FU999" s="144"/>
      <c r="FV999" s="144"/>
      <c r="FW999" s="144"/>
      <c r="FX999" s="144"/>
      <c r="FY999" s="144"/>
    </row>
    <row r="1000" spans="1:181" s="90" customFormat="1" x14ac:dyDescent="0.25">
      <c r="A1000" s="89"/>
      <c r="BH1000" s="91"/>
      <c r="BQ1000" s="91"/>
      <c r="FU1000" s="207"/>
      <c r="FV1000" s="207"/>
      <c r="FW1000" s="207"/>
      <c r="FX1000" s="207"/>
      <c r="FY1000" s="207"/>
    </row>
    <row r="1001" spans="1:181" s="90" customFormat="1" x14ac:dyDescent="0.25">
      <c r="H1001" s="94"/>
      <c r="BH1001" s="91"/>
      <c r="BQ1001" s="91"/>
      <c r="FU1001" s="207"/>
      <c r="FV1001" s="207"/>
      <c r="FW1001" s="207"/>
      <c r="FX1001" s="207"/>
      <c r="FY1001" s="207"/>
    </row>
    <row r="1002" spans="1:181" s="90" customFormat="1" x14ac:dyDescent="0.25">
      <c r="I1002" s="93"/>
      <c r="FU1002" s="207"/>
      <c r="FV1002" s="207"/>
      <c r="FW1002" s="207"/>
      <c r="FX1002" s="207"/>
      <c r="FY1002" s="207"/>
    </row>
    <row r="1003" spans="1:181" s="90" customFormat="1" x14ac:dyDescent="0.25">
      <c r="I1003" s="93"/>
      <c r="FU1003" s="207"/>
      <c r="FV1003" s="207"/>
      <c r="FW1003" s="207"/>
      <c r="FX1003" s="207"/>
      <c r="FY1003" s="207"/>
    </row>
    <row r="1004" spans="1:181" s="90" customFormat="1" x14ac:dyDescent="0.25">
      <c r="I1004" s="93"/>
      <c r="FU1004" s="207"/>
      <c r="FV1004" s="207"/>
      <c r="FW1004" s="207"/>
      <c r="FX1004" s="207"/>
      <c r="FY1004" s="207"/>
    </row>
    <row r="1005" spans="1:181" s="90" customFormat="1" x14ac:dyDescent="0.25">
      <c r="G1005" s="95"/>
      <c r="H1005" s="96"/>
      <c r="FU1005" s="207"/>
      <c r="FV1005" s="207"/>
      <c r="FW1005" s="207"/>
      <c r="FX1005" s="207"/>
      <c r="FY1005" s="207"/>
    </row>
    <row r="1006" spans="1:181" s="90" customFormat="1" x14ac:dyDescent="0.25">
      <c r="H1006" s="93"/>
      <c r="FU1006" s="207"/>
      <c r="FV1006" s="207"/>
      <c r="FW1006" s="207"/>
      <c r="FX1006" s="207"/>
      <c r="FY1006" s="207"/>
    </row>
    <row r="1007" spans="1:181" s="90" customFormat="1" x14ac:dyDescent="0.25">
      <c r="I1007" s="93"/>
      <c r="FU1007" s="207"/>
      <c r="FV1007" s="207"/>
      <c r="FW1007" s="207"/>
      <c r="FX1007" s="207"/>
      <c r="FY1007" s="207"/>
    </row>
    <row r="1008" spans="1:181" s="90" customFormat="1" x14ac:dyDescent="0.25">
      <c r="I1008" s="93"/>
      <c r="FU1008" s="207"/>
      <c r="FV1008" s="207"/>
      <c r="FW1008" s="207"/>
      <c r="FX1008" s="207"/>
      <c r="FY1008" s="207"/>
    </row>
    <row r="1009" spans="1:71" s="90" customFormat="1" x14ac:dyDescent="0.25">
      <c r="D1009" s="97"/>
      <c r="E1009" s="97"/>
      <c r="F1009" s="97"/>
      <c r="G1009" s="97"/>
      <c r="H1009" s="97"/>
      <c r="I1009" s="97"/>
      <c r="J1009" s="97"/>
    </row>
    <row r="1010" spans="1:71" s="90" customFormat="1" x14ac:dyDescent="0.25">
      <c r="D1010" s="97"/>
      <c r="E1010" s="97"/>
      <c r="F1010" s="97"/>
      <c r="G1010" s="97"/>
      <c r="H1010" s="97"/>
      <c r="I1010" s="97"/>
      <c r="J1010" s="97"/>
    </row>
    <row r="1011" spans="1:71" s="90" customFormat="1" x14ac:dyDescent="0.25">
      <c r="AP1011" s="89"/>
      <c r="AZ1011" s="93"/>
    </row>
    <row r="1012" spans="1:71" s="90" customFormat="1" x14ac:dyDescent="0.25">
      <c r="A1012" s="98"/>
      <c r="B1012" s="98"/>
      <c r="C1012" s="98"/>
      <c r="D1012" s="98"/>
      <c r="E1012" s="99"/>
      <c r="AP1012" s="89"/>
      <c r="AZ1012" s="93"/>
    </row>
    <row r="1013" spans="1:71" s="90" customFormat="1" x14ac:dyDescent="0.25">
      <c r="A1013" s="89"/>
      <c r="B1013" s="89"/>
      <c r="C1013" s="89"/>
      <c r="D1013" s="100"/>
      <c r="E1013" s="100"/>
      <c r="F1013" s="89"/>
      <c r="AP1013" s="89"/>
      <c r="AZ1013" s="93"/>
    </row>
    <row r="1014" spans="1:71" s="90" customFormat="1" x14ac:dyDescent="0.25">
      <c r="A1014" s="89"/>
      <c r="B1014" s="89"/>
      <c r="I1014" s="92"/>
      <c r="L1014" s="89"/>
      <c r="AZ1014" s="93"/>
    </row>
    <row r="1015" spans="1:71" s="90" customFormat="1" x14ac:dyDescent="0.25">
      <c r="A1015" s="89"/>
      <c r="D1015" s="89"/>
      <c r="E1015" s="101"/>
      <c r="F1015" s="95"/>
      <c r="I1015" s="92"/>
      <c r="AZ1015" s="93"/>
    </row>
    <row r="1016" spans="1:71" s="90" customFormat="1" x14ac:dyDescent="0.25">
      <c r="A1016" s="98"/>
      <c r="B1016" s="98"/>
      <c r="C1016" s="98"/>
      <c r="D1016" s="98"/>
      <c r="E1016" s="98"/>
      <c r="F1016" s="102"/>
      <c r="I1016" s="92"/>
      <c r="AR1016" s="103"/>
      <c r="AS1016" s="103"/>
      <c r="AZ1016" s="93"/>
    </row>
    <row r="1017" spans="1:71" ht="15" customHeight="1" x14ac:dyDescent="0.25">
      <c r="A1017" s="104"/>
      <c r="B1017" s="105"/>
      <c r="C1017" s="105"/>
      <c r="D1017" s="90"/>
      <c r="E1017" s="93"/>
      <c r="F1017" s="106"/>
      <c r="G1017" s="90"/>
      <c r="H1017" s="90"/>
      <c r="J1017" s="90"/>
      <c r="K1017" s="90"/>
      <c r="L1017" s="90"/>
      <c r="M1017" s="90"/>
      <c r="N1017" s="90"/>
      <c r="O1017" s="90"/>
      <c r="P1017" s="90"/>
      <c r="Q1017" s="90"/>
      <c r="R1017" s="90"/>
      <c r="S1017" s="90"/>
      <c r="T1017" s="90"/>
      <c r="U1017" s="90"/>
      <c r="V1017" s="90"/>
      <c r="W1017" s="107"/>
      <c r="X1017" s="105"/>
      <c r="Y1017" s="105"/>
      <c r="Z1017" s="90"/>
      <c r="AA1017" s="90"/>
      <c r="AB1017" s="90"/>
      <c r="AC1017" s="90"/>
      <c r="AD1017" s="90"/>
      <c r="AE1017" s="90"/>
      <c r="AF1017" s="90"/>
      <c r="AG1017" s="90"/>
      <c r="AH1017" s="90"/>
      <c r="AI1017" s="90"/>
      <c r="AJ1017" s="90"/>
      <c r="AK1017" s="90"/>
      <c r="AL1017" s="90"/>
      <c r="AM1017" s="90"/>
      <c r="AN1017" s="90"/>
      <c r="AO1017" s="90"/>
      <c r="AP1017" s="90"/>
      <c r="AQ1017" s="90"/>
      <c r="AR1017" s="103"/>
      <c r="AS1017" s="103"/>
      <c r="AT1017" s="90"/>
      <c r="AU1017" s="90"/>
      <c r="AV1017" s="90"/>
      <c r="AW1017" s="90"/>
      <c r="AX1017" s="90"/>
      <c r="AY1017" s="90"/>
      <c r="AZ1017" s="93"/>
      <c r="BA1017" s="90"/>
      <c r="BB1017" s="90"/>
      <c r="BC1017" s="90"/>
      <c r="BD1017" s="90"/>
      <c r="BE1017" s="90"/>
      <c r="BF1017" s="90"/>
      <c r="BG1017" s="90"/>
      <c r="BH1017" s="90"/>
      <c r="BI1017" s="90"/>
      <c r="BJ1017" s="90"/>
      <c r="BK1017" s="90"/>
      <c r="BL1017" s="90"/>
      <c r="BM1017" s="90"/>
      <c r="BN1017" s="90"/>
      <c r="BO1017" s="90"/>
      <c r="BP1017" s="90"/>
      <c r="BQ1017" s="90"/>
      <c r="BR1017" s="90"/>
    </row>
    <row r="1018" spans="1:71" x14ac:dyDescent="0.25">
      <c r="A1018" s="108"/>
      <c r="B1018" s="105"/>
      <c r="C1018" s="105"/>
      <c r="D1018" s="90"/>
      <c r="E1018" s="90"/>
      <c r="F1018" s="106"/>
      <c r="G1018" s="90"/>
      <c r="H1018" s="90"/>
      <c r="J1018" s="90"/>
      <c r="K1018" s="90"/>
      <c r="L1018" s="90"/>
      <c r="M1018" s="90"/>
      <c r="N1018" s="90"/>
      <c r="O1018" s="90"/>
      <c r="P1018" s="90"/>
      <c r="Q1018" s="90"/>
      <c r="R1018" s="90"/>
      <c r="S1018" s="90"/>
      <c r="T1018" s="90"/>
      <c r="U1018" s="90"/>
      <c r="V1018" s="90"/>
      <c r="W1018" s="90"/>
      <c r="X1018" s="105"/>
      <c r="Y1018" s="105"/>
      <c r="Z1018" s="90"/>
      <c r="AA1018" s="90"/>
      <c r="AB1018" s="90"/>
      <c r="AC1018" s="90"/>
      <c r="AD1018" s="90"/>
      <c r="AE1018" s="90"/>
      <c r="AF1018" s="90"/>
      <c r="AG1018" s="90"/>
      <c r="AH1018" s="90"/>
      <c r="AI1018" s="90"/>
      <c r="AJ1018" s="90"/>
      <c r="AK1018" s="90"/>
      <c r="AL1018" s="90"/>
      <c r="AM1018" s="90"/>
      <c r="AN1018" s="90"/>
      <c r="AO1018" s="90"/>
      <c r="AP1018" s="90"/>
      <c r="AQ1018" s="90"/>
      <c r="AR1018" s="90"/>
      <c r="AS1018" s="90"/>
      <c r="AT1018" s="90"/>
      <c r="AU1018" s="90"/>
      <c r="AV1018" s="90"/>
      <c r="AW1018" s="90"/>
      <c r="AX1018" s="90"/>
      <c r="AY1018" s="90"/>
      <c r="AZ1018" s="93"/>
      <c r="BA1018" s="90"/>
      <c r="BB1018" s="90"/>
      <c r="BC1018" s="90"/>
      <c r="BD1018" s="90"/>
      <c r="BE1018" s="90"/>
      <c r="BF1018" s="90"/>
      <c r="BG1018" s="90"/>
      <c r="BH1018" s="90"/>
      <c r="BI1018" s="90"/>
      <c r="BJ1018" s="90"/>
      <c r="BK1018" s="90"/>
      <c r="BL1018" s="90"/>
      <c r="BM1018" s="90"/>
      <c r="BN1018" s="90"/>
      <c r="BO1018" s="90"/>
      <c r="BP1018" s="90"/>
      <c r="BQ1018" s="90"/>
      <c r="BS1018" s="91"/>
    </row>
    <row r="1019" spans="1:71" x14ac:dyDescent="0.25">
      <c r="A1019" s="108"/>
      <c r="B1019" s="105"/>
      <c r="C1019" s="105"/>
      <c r="D1019" s="90"/>
      <c r="E1019" s="90"/>
      <c r="F1019" s="90"/>
      <c r="H1019" s="90"/>
      <c r="M1019" s="90"/>
      <c r="N1019" s="90"/>
      <c r="O1019" s="90"/>
      <c r="Q1019" s="90"/>
      <c r="X1019" s="105"/>
      <c r="Y1019" s="105"/>
      <c r="BR1019" s="91"/>
      <c r="BS1019" s="91"/>
    </row>
    <row r="1020" spans="1:71" x14ac:dyDescent="0.25">
      <c r="A1020" s="108"/>
      <c r="B1020" s="105"/>
      <c r="C1020" s="105"/>
      <c r="D1020" s="90"/>
      <c r="E1020" s="90"/>
      <c r="F1020" s="90"/>
      <c r="H1020" s="110"/>
      <c r="M1020" s="90"/>
      <c r="N1020" s="90"/>
      <c r="O1020" s="90"/>
      <c r="Q1020" s="90"/>
      <c r="BB1020" s="91"/>
      <c r="BC1020" s="91"/>
      <c r="BF1020" s="91"/>
      <c r="BG1020" s="91"/>
      <c r="BJ1020" s="91"/>
      <c r="BK1020" s="91"/>
      <c r="BM1020" s="111"/>
      <c r="BN1020" s="91"/>
      <c r="BO1020" s="91"/>
      <c r="BP1020" s="91"/>
      <c r="BQ1020" s="91"/>
      <c r="BR1020" s="91"/>
      <c r="BS1020" s="91"/>
    </row>
    <row r="1021" spans="1:71" x14ac:dyDescent="0.25">
      <c r="H1021" s="99"/>
      <c r="M1021" s="90"/>
      <c r="N1021" s="90"/>
      <c r="O1021" s="90"/>
      <c r="Q1021" s="90"/>
      <c r="BB1021" s="91"/>
      <c r="BC1021" s="91"/>
      <c r="BF1021" s="91"/>
      <c r="BG1021" s="91"/>
      <c r="BJ1021" s="91"/>
      <c r="BK1021" s="91"/>
      <c r="BL1021" s="112"/>
      <c r="BM1021" s="112"/>
      <c r="BN1021" s="91"/>
      <c r="BO1021" s="91"/>
      <c r="BR1021" s="91"/>
      <c r="BS1021" s="91"/>
    </row>
    <row r="1022" spans="1:71" x14ac:dyDescent="0.25">
      <c r="H1022" s="99"/>
      <c r="M1022" s="90"/>
      <c r="N1022" s="90"/>
      <c r="O1022" s="90"/>
      <c r="Q1022" s="90"/>
      <c r="BB1022" s="91"/>
      <c r="BC1022" s="91"/>
      <c r="BF1022" s="91"/>
      <c r="BG1022" s="91"/>
      <c r="BJ1022" s="91"/>
      <c r="BK1022" s="91"/>
      <c r="BN1022" s="91"/>
      <c r="BO1022" s="91"/>
      <c r="BR1022" s="91"/>
      <c r="BS1022" s="91"/>
    </row>
    <row r="1023" spans="1:71" x14ac:dyDescent="0.25">
      <c r="G1023" s="113"/>
      <c r="H1023" s="99"/>
      <c r="M1023" s="90"/>
      <c r="N1023" s="90"/>
      <c r="O1023" s="90"/>
      <c r="Q1023" s="90"/>
      <c r="BB1023" s="91"/>
      <c r="BC1023" s="91"/>
      <c r="BF1023" s="91"/>
      <c r="BG1023" s="91"/>
      <c r="BJ1023" s="91"/>
      <c r="BK1023" s="91"/>
      <c r="BN1023" s="91"/>
      <c r="BO1023" s="91"/>
      <c r="BR1023" s="91"/>
      <c r="BS1023" s="91"/>
    </row>
    <row r="1024" spans="1:71" ht="15" customHeight="1" x14ac:dyDescent="0.25">
      <c r="G1024" s="113"/>
      <c r="H1024" s="99"/>
      <c r="M1024" s="90"/>
      <c r="N1024" s="90"/>
      <c r="O1024" s="90"/>
      <c r="Q1024" s="90"/>
      <c r="BB1024" s="91"/>
      <c r="BC1024" s="91"/>
      <c r="BF1024" s="91"/>
      <c r="BG1024" s="91"/>
      <c r="BJ1024" s="91"/>
      <c r="BK1024" s="91"/>
      <c r="BN1024" s="91"/>
      <c r="BO1024" s="91"/>
      <c r="BR1024" s="91"/>
      <c r="BS1024" s="91"/>
    </row>
    <row r="1025" spans="1:71" x14ac:dyDescent="0.25">
      <c r="G1025" s="113"/>
      <c r="H1025" s="99"/>
      <c r="M1025" s="90"/>
      <c r="N1025" s="90"/>
      <c r="O1025" s="90"/>
      <c r="Q1025" s="90"/>
      <c r="BB1025" s="91"/>
      <c r="BC1025" s="91"/>
      <c r="BF1025" s="91"/>
      <c r="BG1025" s="91"/>
      <c r="BJ1025" s="91"/>
      <c r="BK1025" s="91"/>
      <c r="BN1025" s="91"/>
      <c r="BO1025" s="91"/>
      <c r="BR1025" s="91"/>
      <c r="BS1025" s="91"/>
    </row>
    <row r="1026" spans="1:71" x14ac:dyDescent="0.25">
      <c r="H1026" s="99"/>
      <c r="M1026" s="90"/>
      <c r="N1026" s="90"/>
      <c r="O1026" s="90"/>
      <c r="Q1026" s="90"/>
      <c r="BB1026" s="91"/>
      <c r="BC1026" s="91"/>
      <c r="BF1026" s="91"/>
      <c r="BG1026" s="91"/>
      <c r="BJ1026" s="91"/>
      <c r="BK1026" s="91"/>
      <c r="BN1026" s="91"/>
      <c r="BO1026" s="91"/>
      <c r="BR1026" s="91"/>
      <c r="BS1026" s="91"/>
    </row>
    <row r="1027" spans="1:71" x14ac:dyDescent="0.25">
      <c r="H1027" s="99"/>
      <c r="M1027" s="90"/>
      <c r="N1027" s="90"/>
      <c r="O1027" s="90"/>
      <c r="Q1027" s="90"/>
      <c r="BB1027" s="91"/>
      <c r="BC1027" s="91"/>
      <c r="BF1027" s="91"/>
      <c r="BG1027" s="91"/>
      <c r="BJ1027" s="91"/>
      <c r="BK1027" s="91"/>
      <c r="BN1027" s="91"/>
      <c r="BO1027" s="91"/>
      <c r="BR1027" s="91"/>
    </row>
    <row r="1028" spans="1:71" x14ac:dyDescent="0.25">
      <c r="H1028" s="99"/>
      <c r="M1028" s="90"/>
      <c r="N1028" s="90"/>
      <c r="O1028" s="90"/>
      <c r="Q1028" s="90"/>
      <c r="BB1028" s="91"/>
      <c r="BC1028" s="91"/>
      <c r="BF1028" s="91"/>
      <c r="BG1028" s="91"/>
      <c r="BJ1028" s="91"/>
      <c r="BK1028" s="91"/>
      <c r="BN1028" s="91"/>
      <c r="BO1028" s="91"/>
    </row>
    <row r="1029" spans="1:71" x14ac:dyDescent="0.25">
      <c r="D1029" s="114"/>
      <c r="H1029" s="99"/>
      <c r="M1029" s="90"/>
      <c r="N1029" s="90"/>
      <c r="O1029" s="90"/>
      <c r="Q1029" s="90"/>
    </row>
    <row r="1030" spans="1:71" ht="15" customHeight="1" x14ac:dyDescent="0.25">
      <c r="H1030" s="91"/>
    </row>
    <row r="1031" spans="1:71" ht="15" customHeight="1" x14ac:dyDescent="0.25">
      <c r="I1031" s="91"/>
      <c r="J1031" s="91"/>
    </row>
    <row r="1032" spans="1:71" ht="15" customHeight="1" x14ac:dyDescent="0.25">
      <c r="AI1032" s="90"/>
      <c r="AK1032" s="90"/>
    </row>
    <row r="1033" spans="1:71" ht="15" customHeight="1" x14ac:dyDescent="0.25">
      <c r="A1033" s="91"/>
    </row>
    <row r="1034" spans="1:71" x14ac:dyDescent="0.25">
      <c r="A1034" s="91"/>
      <c r="B1034" s="91"/>
      <c r="C1034" s="114"/>
    </row>
    <row r="1035" spans="1:71" x14ac:dyDescent="0.25">
      <c r="A1035" s="91"/>
      <c r="B1035" s="115"/>
    </row>
    <row r="1036" spans="1:71" x14ac:dyDescent="0.25">
      <c r="A1036" s="91"/>
      <c r="B1036" s="115"/>
    </row>
    <row r="1037" spans="1:71" x14ac:dyDescent="0.25">
      <c r="A1037" s="91"/>
      <c r="B1037" s="115"/>
    </row>
    <row r="1038" spans="1:71" x14ac:dyDescent="0.25">
      <c r="A1038" s="91"/>
      <c r="B1038" s="115"/>
    </row>
    <row r="1039" spans="1:71" x14ac:dyDescent="0.25">
      <c r="A1039" s="91"/>
      <c r="B1039" s="115"/>
    </row>
    <row r="1040" spans="1:71" x14ac:dyDescent="0.25">
      <c r="A1040" s="91"/>
      <c r="B1040" s="115"/>
    </row>
    <row r="1041" spans="1:1" x14ac:dyDescent="0.25">
      <c r="A1041" s="91"/>
    </row>
    <row r="1042" spans="1:1" x14ac:dyDescent="0.25">
      <c r="A1042" s="91"/>
    </row>
    <row r="1043" spans="1:1" x14ac:dyDescent="0.25">
      <c r="A1043" s="91"/>
    </row>
    <row r="1044" spans="1:1" x14ac:dyDescent="0.25">
      <c r="A1044" s="91"/>
    </row>
    <row r="1045" spans="1:1" x14ac:dyDescent="0.25">
      <c r="A1045" s="91"/>
    </row>
    <row r="1046" spans="1:1" x14ac:dyDescent="0.25">
      <c r="A1046" s="91"/>
    </row>
    <row r="1047" spans="1:1" x14ac:dyDescent="0.25">
      <c r="A1047" s="91"/>
    </row>
    <row r="1048" spans="1:1" x14ac:dyDescent="0.25">
      <c r="A1048" s="91"/>
    </row>
  </sheetData>
  <sheetProtection algorithmName="SHA-512" hashValue="v2zZy9avh8KE4ZR22m3EgL1nZiQtigFnfO9uh693nGXIH+G9oSFj3QvKOJiPa7oJ4ri4WJfWQtTJdiKe/+XycQ==" saltValue="uQ/xwB+pXqmKOT7Z+kEL1A==" spinCount="100000" sheet="1" objects="1" scenarios="1" selectLockedCells="1"/>
  <mergeCells count="664">
    <mergeCell ref="C998:G998"/>
    <mergeCell ref="L998:O998"/>
    <mergeCell ref="P998:T998"/>
    <mergeCell ref="C999:G999"/>
    <mergeCell ref="L999:O999"/>
    <mergeCell ref="P999:T999"/>
    <mergeCell ref="R909:R918"/>
    <mergeCell ref="FR955:FT956"/>
    <mergeCell ref="D5:N6"/>
    <mergeCell ref="Q987:R987"/>
    <mergeCell ref="L986:P986"/>
    <mergeCell ref="L987:P987"/>
    <mergeCell ref="C987:G987"/>
    <mergeCell ref="C997:G997"/>
    <mergeCell ref="L997:O997"/>
    <mergeCell ref="P997:T997"/>
    <mergeCell ref="FR938:FT944"/>
    <mergeCell ref="FR957:FT959"/>
    <mergeCell ref="A14:C14"/>
    <mergeCell ref="A15:C15"/>
    <mergeCell ref="FR925:FT937"/>
    <mergeCell ref="A20:C20"/>
    <mergeCell ref="A21:C21"/>
    <mergeCell ref="A1:C1"/>
    <mergeCell ref="A2:C2"/>
    <mergeCell ref="FR924:FT924"/>
    <mergeCell ref="FR945:FT948"/>
    <mergeCell ref="FR949:FT954"/>
    <mergeCell ref="A11:C11"/>
    <mergeCell ref="A27:N27"/>
    <mergeCell ref="A12:C12"/>
    <mergeCell ref="A13:C13"/>
    <mergeCell ref="A18:C18"/>
    <mergeCell ref="A19:C19"/>
    <mergeCell ref="A16:C16"/>
    <mergeCell ref="A17:C17"/>
    <mergeCell ref="AO934:AP934"/>
    <mergeCell ref="AQ934:AR934"/>
    <mergeCell ref="AS934:AT934"/>
    <mergeCell ref="AU934:AV934"/>
    <mergeCell ref="AW934:AX934"/>
    <mergeCell ref="AY934:AZ934"/>
    <mergeCell ref="BC934:BF934"/>
    <mergeCell ref="AM937:AN937"/>
    <mergeCell ref="AO937:AP937"/>
    <mergeCell ref="AQ937:AR937"/>
    <mergeCell ref="AS937:AT937"/>
    <mergeCell ref="A24:B24"/>
    <mergeCell ref="D8:F9"/>
    <mergeCell ref="A8:C9"/>
    <mergeCell ref="H10:K10"/>
    <mergeCell ref="H9:K9"/>
    <mergeCell ref="AA921:AB921"/>
    <mergeCell ref="Y921:Z921"/>
    <mergeCell ref="AQ921:AR921"/>
    <mergeCell ref="AK921:AL921"/>
    <mergeCell ref="AM921:AN921"/>
    <mergeCell ref="AO921:AP921"/>
    <mergeCell ref="A25:N25"/>
    <mergeCell ref="A26:N26"/>
    <mergeCell ref="D12:F13"/>
    <mergeCell ref="H13:K13"/>
    <mergeCell ref="H14:K14"/>
    <mergeCell ref="D10:F11"/>
    <mergeCell ref="H17:K17"/>
    <mergeCell ref="H18:K18"/>
    <mergeCell ref="D14:F15"/>
    <mergeCell ref="H19:K19"/>
    <mergeCell ref="D16:F17"/>
    <mergeCell ref="D18:F19"/>
    <mergeCell ref="D20:F21"/>
    <mergeCell ref="DP933:DQ933"/>
    <mergeCell ref="DR933:DS933"/>
    <mergeCell ref="DT933:DU933"/>
    <mergeCell ref="DV933:DW933"/>
    <mergeCell ref="DX933:DY933"/>
    <mergeCell ref="DK933:DM933"/>
    <mergeCell ref="DN933:DO933"/>
    <mergeCell ref="AS933:AV933"/>
    <mergeCell ref="AW933:AZ933"/>
    <mergeCell ref="U918:V918"/>
    <mergeCell ref="AU920:AV920"/>
    <mergeCell ref="T909:T918"/>
    <mergeCell ref="U925:V925"/>
    <mergeCell ref="U923:V923"/>
    <mergeCell ref="U922:V922"/>
    <mergeCell ref="U921:V921"/>
    <mergeCell ref="AI920:AJ920"/>
    <mergeCell ref="AK920:AL920"/>
    <mergeCell ref="Y922:Z922"/>
    <mergeCell ref="AA922:AB922"/>
    <mergeCell ref="AA923:AB923"/>
    <mergeCell ref="AC923:AF923"/>
    <mergeCell ref="U924:X924"/>
    <mergeCell ref="AE920:AF920"/>
    <mergeCell ref="AG920:AH920"/>
    <mergeCell ref="W920:X920"/>
    <mergeCell ref="U920:V920"/>
    <mergeCell ref="Y920:Z920"/>
    <mergeCell ref="AA920:AB920"/>
    <mergeCell ref="AC920:AD920"/>
    <mergeCell ref="W925:X925"/>
    <mergeCell ref="AM924:AN924"/>
    <mergeCell ref="AK924:AL924"/>
    <mergeCell ref="AG946:AJ946"/>
    <mergeCell ref="Y948:AF948"/>
    <mergeCell ref="BO945:BP946"/>
    <mergeCell ref="BA940:BB940"/>
    <mergeCell ref="BO940:BP940"/>
    <mergeCell ref="AG940:AJ940"/>
    <mergeCell ref="AK940:AR940"/>
    <mergeCell ref="AK939:AL939"/>
    <mergeCell ref="AM939:AN939"/>
    <mergeCell ref="AO939:AP939"/>
    <mergeCell ref="AS946:AV946"/>
    <mergeCell ref="AW945:AZ945"/>
    <mergeCell ref="AW946:AZ946"/>
    <mergeCell ref="AS940:AV940"/>
    <mergeCell ref="BC941:BF941"/>
    <mergeCell ref="AA942:AB942"/>
    <mergeCell ref="AC942:AD942"/>
    <mergeCell ref="AE942:AF942"/>
    <mergeCell ref="AG942:AH942"/>
    <mergeCell ref="AI942:AJ942"/>
    <mergeCell ref="AK942:AL942"/>
    <mergeCell ref="AM942:AN942"/>
    <mergeCell ref="AO942:AP942"/>
    <mergeCell ref="BU940:BV940"/>
    <mergeCell ref="BU941:BV941"/>
    <mergeCell ref="BU942:BV942"/>
    <mergeCell ref="BU939:BV939"/>
    <mergeCell ref="BG945:BJ945"/>
    <mergeCell ref="BG946:BJ946"/>
    <mergeCell ref="BK945:BN945"/>
    <mergeCell ref="BK946:BN946"/>
    <mergeCell ref="BU943:BV943"/>
    <mergeCell ref="BG941:BH941"/>
    <mergeCell ref="BI941:BJ941"/>
    <mergeCell ref="BK941:BL941"/>
    <mergeCell ref="BM941:BN941"/>
    <mergeCell ref="BO941:BP941"/>
    <mergeCell ref="BK942:BL942"/>
    <mergeCell ref="BM942:BN942"/>
    <mergeCell ref="BO942:BP942"/>
    <mergeCell ref="AW936:AZ936"/>
    <mergeCell ref="AS936:AV936"/>
    <mergeCell ref="AS938:AV938"/>
    <mergeCell ref="AQ939:AR939"/>
    <mergeCell ref="BA939:BB939"/>
    <mergeCell ref="BC939:BF939"/>
    <mergeCell ref="BC938:BF938"/>
    <mergeCell ref="AS939:AT939"/>
    <mergeCell ref="AU939:AV939"/>
    <mergeCell ref="AU937:AV937"/>
    <mergeCell ref="AW937:AX937"/>
    <mergeCell ref="AY937:AZ937"/>
    <mergeCell ref="DK935:DM935"/>
    <mergeCell ref="DK936:DM936"/>
    <mergeCell ref="DK937:DM937"/>
    <mergeCell ref="DK938:DM938"/>
    <mergeCell ref="DK939:DM939"/>
    <mergeCell ref="DK934:DM934"/>
    <mergeCell ref="BA935:BB935"/>
    <mergeCell ref="BA936:BB936"/>
    <mergeCell ref="BA938:BB938"/>
    <mergeCell ref="BO939:BP939"/>
    <mergeCell ref="BU937:BV937"/>
    <mergeCell ref="BU938:BV938"/>
    <mergeCell ref="BC937:BF937"/>
    <mergeCell ref="BA937:BB937"/>
    <mergeCell ref="BO937:BP937"/>
    <mergeCell ref="BO938:BP938"/>
    <mergeCell ref="BM934:BN934"/>
    <mergeCell ref="BG934:BH934"/>
    <mergeCell ref="A920:F920"/>
    <mergeCell ref="U926:X926"/>
    <mergeCell ref="BK920:BL920"/>
    <mergeCell ref="BM920:BN920"/>
    <mergeCell ref="AI921:AJ921"/>
    <mergeCell ref="AG921:AH921"/>
    <mergeCell ref="BC931:BF931"/>
    <mergeCell ref="BA931:BB931"/>
    <mergeCell ref="AK928:AR928"/>
    <mergeCell ref="AK929:AR929"/>
    <mergeCell ref="AK923:AR923"/>
    <mergeCell ref="AS922:AV922"/>
    <mergeCell ref="AS923:AV923"/>
    <mergeCell ref="AS924:AT924"/>
    <mergeCell ref="AU924:AV924"/>
    <mergeCell ref="AS925:AV925"/>
    <mergeCell ref="BA930:BB930"/>
    <mergeCell ref="AW928:AZ928"/>
    <mergeCell ref="AG924:AH924"/>
    <mergeCell ref="AI924:AJ924"/>
    <mergeCell ref="BA924:BB924"/>
    <mergeCell ref="BC921:BF921"/>
    <mergeCell ref="Y923:Z923"/>
    <mergeCell ref="AC922:AF922"/>
    <mergeCell ref="AS927:AV927"/>
    <mergeCell ref="A919:F919"/>
    <mergeCell ref="G919:H919"/>
    <mergeCell ref="G909:H918"/>
    <mergeCell ref="A917:F918"/>
    <mergeCell ref="A933:F933"/>
    <mergeCell ref="A934:F934"/>
    <mergeCell ref="A927:F927"/>
    <mergeCell ref="A928:F928"/>
    <mergeCell ref="A929:F929"/>
    <mergeCell ref="A925:F925"/>
    <mergeCell ref="A926:F926"/>
    <mergeCell ref="A931:F931"/>
    <mergeCell ref="AM920:AN920"/>
    <mergeCell ref="AO920:AP920"/>
    <mergeCell ref="Y915:Z917"/>
    <mergeCell ref="AA915:AB917"/>
    <mergeCell ref="AC915:AD917"/>
    <mergeCell ref="AE915:AF917"/>
    <mergeCell ref="W921:X921"/>
    <mergeCell ref="W922:X922"/>
    <mergeCell ref="W923:X923"/>
    <mergeCell ref="U915:V917"/>
    <mergeCell ref="W918:X918"/>
    <mergeCell ref="H949:I949"/>
    <mergeCell ref="E946:G946"/>
    <mergeCell ref="E947:G947"/>
    <mergeCell ref="E944:I944"/>
    <mergeCell ref="E948:G948"/>
    <mergeCell ref="B948:C948"/>
    <mergeCell ref="B949:C949"/>
    <mergeCell ref="A935:F935"/>
    <mergeCell ref="A936:F936"/>
    <mergeCell ref="A937:F937"/>
    <mergeCell ref="A939:F939"/>
    <mergeCell ref="A938:F938"/>
    <mergeCell ref="A945:C945"/>
    <mergeCell ref="AE934:AF934"/>
    <mergeCell ref="AC934:AD934"/>
    <mergeCell ref="AA934:AB934"/>
    <mergeCell ref="AK936:AR936"/>
    <mergeCell ref="AK938:AR938"/>
    <mergeCell ref="AK935:AR935"/>
    <mergeCell ref="H948:I948"/>
    <mergeCell ref="U939:X939"/>
    <mergeCell ref="AK945:AR945"/>
    <mergeCell ref="AE937:AF937"/>
    <mergeCell ref="Y939:Z939"/>
    <mergeCell ref="AA939:AB939"/>
    <mergeCell ref="AC939:AD939"/>
    <mergeCell ref="AE939:AF939"/>
    <mergeCell ref="AG934:AH934"/>
    <mergeCell ref="AI934:AJ934"/>
    <mergeCell ref="AG937:AH937"/>
    <mergeCell ref="AI937:AJ937"/>
    <mergeCell ref="AG939:AH939"/>
    <mergeCell ref="AI939:AJ939"/>
    <mergeCell ref="W934:X934"/>
    <mergeCell ref="U934:V934"/>
    <mergeCell ref="U938:X938"/>
    <mergeCell ref="Y942:Z942"/>
    <mergeCell ref="C994:G994"/>
    <mergeCell ref="C992:G992"/>
    <mergeCell ref="C993:G993"/>
    <mergeCell ref="C991:G991"/>
    <mergeCell ref="F954:F955"/>
    <mergeCell ref="AW931:AZ931"/>
    <mergeCell ref="AQ924:AR924"/>
    <mergeCell ref="AO924:AP924"/>
    <mergeCell ref="F953:I953"/>
    <mergeCell ref="F956:F957"/>
    <mergeCell ref="G956:I956"/>
    <mergeCell ref="AC937:AD937"/>
    <mergeCell ref="AS929:AV929"/>
    <mergeCell ref="Y937:Z937"/>
    <mergeCell ref="AA937:AB937"/>
    <mergeCell ref="U937:V937"/>
    <mergeCell ref="W937:X937"/>
    <mergeCell ref="AG931:AJ931"/>
    <mergeCell ref="AG930:AJ930"/>
    <mergeCell ref="AG925:AJ925"/>
    <mergeCell ref="AG926:AJ926"/>
    <mergeCell ref="AG927:AJ927"/>
    <mergeCell ref="Y947:AF947"/>
    <mergeCell ref="AG928:AJ928"/>
    <mergeCell ref="AE921:AF921"/>
    <mergeCell ref="AC921:AD921"/>
    <mergeCell ref="AI918:AJ918"/>
    <mergeCell ref="AG918:AH918"/>
    <mergeCell ref="AQ918:AR918"/>
    <mergeCell ref="AO918:AP918"/>
    <mergeCell ref="AM918:AN918"/>
    <mergeCell ref="AK918:AL918"/>
    <mergeCell ref="C996:G996"/>
    <mergeCell ref="C995:G995"/>
    <mergeCell ref="C974:G974"/>
    <mergeCell ref="H969:H973"/>
    <mergeCell ref="I969:I973"/>
    <mergeCell ref="C975:G975"/>
    <mergeCell ref="C976:G976"/>
    <mergeCell ref="C977:G977"/>
    <mergeCell ref="C979:G979"/>
    <mergeCell ref="C980:G980"/>
    <mergeCell ref="C981:G981"/>
    <mergeCell ref="C982:G982"/>
    <mergeCell ref="C983:G983"/>
    <mergeCell ref="C984:G984"/>
    <mergeCell ref="C985:G985"/>
    <mergeCell ref="C986:G986"/>
    <mergeCell ref="AC924:AD924"/>
    <mergeCell ref="AE924:AF924"/>
    <mergeCell ref="Y927:AF927"/>
    <mergeCell ref="Y930:AF930"/>
    <mergeCell ref="AC925:AF925"/>
    <mergeCell ref="AC926:AF926"/>
    <mergeCell ref="AA926:AB926"/>
    <mergeCell ref="AA928:AB928"/>
    <mergeCell ref="Y928:Z928"/>
    <mergeCell ref="Y926:Z926"/>
    <mergeCell ref="AA924:AB924"/>
    <mergeCell ref="AA925:AB925"/>
    <mergeCell ref="Y925:Z925"/>
    <mergeCell ref="Y924:Z924"/>
    <mergeCell ref="AC929:AF929"/>
    <mergeCell ref="AA929:AB929"/>
    <mergeCell ref="Y929:Z929"/>
    <mergeCell ref="AG933:AJ933"/>
    <mergeCell ref="AG936:AJ936"/>
    <mergeCell ref="AG938:AJ938"/>
    <mergeCell ref="AK933:AR933"/>
    <mergeCell ref="A932:F932"/>
    <mergeCell ref="U946:X946"/>
    <mergeCell ref="U947:X947"/>
    <mergeCell ref="B946:C946"/>
    <mergeCell ref="B947:C947"/>
    <mergeCell ref="U944:X944"/>
    <mergeCell ref="Y944:AF944"/>
    <mergeCell ref="U945:X945"/>
    <mergeCell ref="Y945:AF945"/>
    <mergeCell ref="Y946:AF946"/>
    <mergeCell ref="Y940:AF940"/>
    <mergeCell ref="AK937:AL937"/>
    <mergeCell ref="AG935:AJ935"/>
    <mergeCell ref="Y934:Z934"/>
    <mergeCell ref="H945:I945"/>
    <mergeCell ref="H946:I946"/>
    <mergeCell ref="H947:I947"/>
    <mergeCell ref="AK934:AL934"/>
    <mergeCell ref="AM934:AN934"/>
    <mergeCell ref="U932:X932"/>
    <mergeCell ref="AW935:AZ935"/>
    <mergeCell ref="BG935:BJ935"/>
    <mergeCell ref="AW938:AZ938"/>
    <mergeCell ref="AW929:AZ929"/>
    <mergeCell ref="AW930:AZ930"/>
    <mergeCell ref="BK932:BN932"/>
    <mergeCell ref="BG929:BJ929"/>
    <mergeCell ref="BG930:BJ930"/>
    <mergeCell ref="BU936:BV936"/>
    <mergeCell ref="BK929:BN929"/>
    <mergeCell ref="BK935:BN935"/>
    <mergeCell ref="BK931:BN931"/>
    <mergeCell ref="BG931:BJ931"/>
    <mergeCell ref="BG932:BJ932"/>
    <mergeCell ref="BC935:BF935"/>
    <mergeCell ref="BK937:BL937"/>
    <mergeCell ref="BA929:BB929"/>
    <mergeCell ref="BC932:BF932"/>
    <mergeCell ref="BA932:BB932"/>
    <mergeCell ref="BU935:BV935"/>
    <mergeCell ref="AW932:AZ932"/>
    <mergeCell ref="BI934:BJ934"/>
    <mergeCell ref="BO935:BP935"/>
    <mergeCell ref="BO936:BP936"/>
    <mergeCell ref="BU912:BV912"/>
    <mergeCell ref="BU913:BV913"/>
    <mergeCell ref="BU914:BV914"/>
    <mergeCell ref="BU915:BV915"/>
    <mergeCell ref="BK926:BN926"/>
    <mergeCell ref="AW918:AX918"/>
    <mergeCell ref="AY918:AZ918"/>
    <mergeCell ref="BA918:BB918"/>
    <mergeCell ref="BE918:BF918"/>
    <mergeCell ref="BC918:BD918"/>
    <mergeCell ref="BG926:BJ926"/>
    <mergeCell ref="AY921:AZ921"/>
    <mergeCell ref="AW922:AZ922"/>
    <mergeCell ref="AW925:AZ925"/>
    <mergeCell ref="AW926:AZ926"/>
    <mergeCell ref="AW923:AZ923"/>
    <mergeCell ref="AW924:AX924"/>
    <mergeCell ref="AY924:AZ924"/>
    <mergeCell ref="BA925:BB925"/>
    <mergeCell ref="BA926:BB926"/>
    <mergeCell ref="BO909:BP917"/>
    <mergeCell ref="BO918:BP918"/>
    <mergeCell ref="BO921:BP921"/>
    <mergeCell ref="BO922:BP922"/>
    <mergeCell ref="AG909:AJ913"/>
    <mergeCell ref="AK909:AR913"/>
    <mergeCell ref="AS909:AV913"/>
    <mergeCell ref="AW909:AZ913"/>
    <mergeCell ref="AK925:AR925"/>
    <mergeCell ref="AK926:AR926"/>
    <mergeCell ref="AS921:AT921"/>
    <mergeCell ref="AU921:AV921"/>
    <mergeCell ref="BK922:BN922"/>
    <mergeCell ref="BM921:BN921"/>
    <mergeCell ref="BK921:BL921"/>
    <mergeCell ref="BM918:BN918"/>
    <mergeCell ref="AI915:AJ917"/>
    <mergeCell ref="AG915:AH917"/>
    <mergeCell ref="AQ915:AR917"/>
    <mergeCell ref="AK922:AR922"/>
    <mergeCell ref="AG922:AJ922"/>
    <mergeCell ref="AG923:AJ923"/>
    <mergeCell ref="AS926:AV926"/>
    <mergeCell ref="AQ920:AR920"/>
    <mergeCell ref="AS920:AT920"/>
    <mergeCell ref="BA909:BB917"/>
    <mergeCell ref="BC923:BF923"/>
    <mergeCell ref="BG922:BJ922"/>
    <mergeCell ref="AK931:AR931"/>
    <mergeCell ref="AK932:AR932"/>
    <mergeCell ref="AK927:AR927"/>
    <mergeCell ref="AK930:AR930"/>
    <mergeCell ref="AO915:AP917"/>
    <mergeCell ref="AM915:AN917"/>
    <mergeCell ref="AK915:AL917"/>
    <mergeCell ref="AS928:AV928"/>
    <mergeCell ref="BG909:BJ913"/>
    <mergeCell ref="AW915:AX917"/>
    <mergeCell ref="AU915:AV917"/>
    <mergeCell ref="AS915:AT917"/>
    <mergeCell ref="AS930:AV930"/>
    <mergeCell ref="AS931:AV931"/>
    <mergeCell ref="AS932:AV932"/>
    <mergeCell ref="AW921:AX921"/>
    <mergeCell ref="BG915:BH917"/>
    <mergeCell ref="BC922:BF922"/>
    <mergeCell ref="BE915:BF917"/>
    <mergeCell ref="BC915:BD917"/>
    <mergeCell ref="BG918:BH918"/>
    <mergeCell ref="BI918:BJ918"/>
    <mergeCell ref="BG925:BJ925"/>
    <mergeCell ref="BG927:BJ927"/>
    <mergeCell ref="BC928:BF928"/>
    <mergeCell ref="BA927:BB927"/>
    <mergeCell ref="BA928:BB928"/>
    <mergeCell ref="AW927:AZ927"/>
    <mergeCell ref="BM924:BN924"/>
    <mergeCell ref="BK924:BL924"/>
    <mergeCell ref="BK933:BN933"/>
    <mergeCell ref="BC924:BF924"/>
    <mergeCell ref="BC926:BF926"/>
    <mergeCell ref="BE925:BF925"/>
    <mergeCell ref="BK930:BN930"/>
    <mergeCell ref="BC929:BF929"/>
    <mergeCell ref="BC930:BF930"/>
    <mergeCell ref="BK928:BN928"/>
    <mergeCell ref="BK927:BN927"/>
    <mergeCell ref="BK925:BN925"/>
    <mergeCell ref="BG924:BH924"/>
    <mergeCell ref="BI924:BJ924"/>
    <mergeCell ref="BA933:BB933"/>
    <mergeCell ref="BG928:BJ928"/>
    <mergeCell ref="BC933:BF933"/>
    <mergeCell ref="BO923:BP923"/>
    <mergeCell ref="BU934:BV934"/>
    <mergeCell ref="BO931:BP931"/>
    <mergeCell ref="BO925:BP925"/>
    <mergeCell ref="BO926:BP926"/>
    <mergeCell ref="BO927:BP927"/>
    <mergeCell ref="BT929:BT930"/>
    <mergeCell ref="BU929:BV930"/>
    <mergeCell ref="BU931:BV931"/>
    <mergeCell ref="BU932:BV932"/>
    <mergeCell ref="BU933:BV933"/>
    <mergeCell ref="BO932:BP932"/>
    <mergeCell ref="BO933:BP933"/>
    <mergeCell ref="BO934:BP934"/>
    <mergeCell ref="BO928:BP928"/>
    <mergeCell ref="BO929:BP929"/>
    <mergeCell ref="BO930:BP930"/>
    <mergeCell ref="BU916:BV916"/>
    <mergeCell ref="BU917:BV917"/>
    <mergeCell ref="BU918:BV918"/>
    <mergeCell ref="BU919:BV919"/>
    <mergeCell ref="BU922:BV922"/>
    <mergeCell ref="BT927:BT928"/>
    <mergeCell ref="BU923:BV923"/>
    <mergeCell ref="BU924:BV924"/>
    <mergeCell ref="BU925:BV925"/>
    <mergeCell ref="BU926:BV926"/>
    <mergeCell ref="BU927:BV928"/>
    <mergeCell ref="L954:P954"/>
    <mergeCell ref="R954:S954"/>
    <mergeCell ref="O972:Q972"/>
    <mergeCell ref="R972:S972"/>
    <mergeCell ref="AB957:AC957"/>
    <mergeCell ref="AB958:AC958"/>
    <mergeCell ref="AB959:AC959"/>
    <mergeCell ref="AB960:AC960"/>
    <mergeCell ref="AD953:AJ953"/>
    <mergeCell ref="Z954:AA954"/>
    <mergeCell ref="AD954:AJ954"/>
    <mergeCell ref="Z955:AA955"/>
    <mergeCell ref="AD955:AJ955"/>
    <mergeCell ref="Z956:AA956"/>
    <mergeCell ref="AD956:AJ956"/>
    <mergeCell ref="Z957:AA957"/>
    <mergeCell ref="J969:J973"/>
    <mergeCell ref="AW940:AZ940"/>
    <mergeCell ref="BA920:BB920"/>
    <mergeCell ref="AY920:AZ920"/>
    <mergeCell ref="BA921:BB921"/>
    <mergeCell ref="BA922:BB922"/>
    <mergeCell ref="BA923:BB923"/>
    <mergeCell ref="U927:X927"/>
    <mergeCell ref="U928:X928"/>
    <mergeCell ref="U929:X929"/>
    <mergeCell ref="U930:X930"/>
    <mergeCell ref="U931:X931"/>
    <mergeCell ref="AC928:AF928"/>
    <mergeCell ref="AG929:AJ929"/>
    <mergeCell ref="AS945:AV945"/>
    <mergeCell ref="Z960:AA960"/>
    <mergeCell ref="AD960:AJ960"/>
    <mergeCell ref="AB955:AC955"/>
    <mergeCell ref="AB956:AC956"/>
    <mergeCell ref="BA945:BF945"/>
    <mergeCell ref="BA946:BF946"/>
    <mergeCell ref="BC920:BD920"/>
    <mergeCell ref="BE920:BF920"/>
    <mergeCell ref="BC925:BD925"/>
    <mergeCell ref="J909:J918"/>
    <mergeCell ref="BA934:BB934"/>
    <mergeCell ref="A923:F923"/>
    <mergeCell ref="A924:F924"/>
    <mergeCell ref="AC918:AD918"/>
    <mergeCell ref="AA918:AB918"/>
    <mergeCell ref="Y918:Z918"/>
    <mergeCell ref="C973:F973"/>
    <mergeCell ref="C978:G978"/>
    <mergeCell ref="Z953:AA953"/>
    <mergeCell ref="AS935:AV935"/>
    <mergeCell ref="AW939:AX939"/>
    <mergeCell ref="AY939:AZ939"/>
    <mergeCell ref="AK941:AL941"/>
    <mergeCell ref="AM941:AN941"/>
    <mergeCell ref="AO941:AP941"/>
    <mergeCell ref="AQ941:AR941"/>
    <mergeCell ref="AS941:AT941"/>
    <mergeCell ref="AU941:AV941"/>
    <mergeCell ref="AW941:AX941"/>
    <mergeCell ref="AY941:AZ941"/>
    <mergeCell ref="BA941:BB941"/>
    <mergeCell ref="A942:F942"/>
    <mergeCell ref="U942:X942"/>
    <mergeCell ref="A10:C10"/>
    <mergeCell ref="U909:X913"/>
    <mergeCell ref="Y909:AF913"/>
    <mergeCell ref="Y914:AB914"/>
    <mergeCell ref="AC914:AF914"/>
    <mergeCell ref="U935:X935"/>
    <mergeCell ref="AE918:AF918"/>
    <mergeCell ref="G958:I958"/>
    <mergeCell ref="A930:F930"/>
    <mergeCell ref="A921:F921"/>
    <mergeCell ref="A922:F922"/>
    <mergeCell ref="I909:I918"/>
    <mergeCell ref="A940:F940"/>
    <mergeCell ref="U940:X940"/>
    <mergeCell ref="AD957:AJ957"/>
    <mergeCell ref="G954:I954"/>
    <mergeCell ref="A941:F941"/>
    <mergeCell ref="U941:X941"/>
    <mergeCell ref="Y941:Z941"/>
    <mergeCell ref="AA941:AB941"/>
    <mergeCell ref="AC941:AD941"/>
    <mergeCell ref="AE941:AF941"/>
    <mergeCell ref="AG941:AH941"/>
    <mergeCell ref="AI941:AJ941"/>
    <mergeCell ref="Q986:R986"/>
    <mergeCell ref="C988:G988"/>
    <mergeCell ref="C989:G989"/>
    <mergeCell ref="C990:G990"/>
    <mergeCell ref="Y936:AF936"/>
    <mergeCell ref="Y933:AF933"/>
    <mergeCell ref="Y931:AF931"/>
    <mergeCell ref="U933:X933"/>
    <mergeCell ref="U936:X936"/>
    <mergeCell ref="Z958:AA958"/>
    <mergeCell ref="AD958:AJ958"/>
    <mergeCell ref="Z952:AA952"/>
    <mergeCell ref="AB952:AC952"/>
    <mergeCell ref="AB953:AC953"/>
    <mergeCell ref="AB954:AC954"/>
    <mergeCell ref="AG945:AJ945"/>
    <mergeCell ref="F958:F959"/>
    <mergeCell ref="Z959:AA959"/>
    <mergeCell ref="AD959:AJ959"/>
    <mergeCell ref="G959:I959"/>
    <mergeCell ref="G957:I957"/>
    <mergeCell ref="A953:D953"/>
    <mergeCell ref="G955:I955"/>
    <mergeCell ref="AG932:AJ932"/>
    <mergeCell ref="BG923:BJ923"/>
    <mergeCell ref="BG920:BH920"/>
    <mergeCell ref="BI920:BJ920"/>
    <mergeCell ref="BG921:BH921"/>
    <mergeCell ref="BI921:BJ921"/>
    <mergeCell ref="BG940:BJ940"/>
    <mergeCell ref="BK940:BN940"/>
    <mergeCell ref="BE940:BF940"/>
    <mergeCell ref="BC940:BD940"/>
    <mergeCell ref="BK936:BN936"/>
    <mergeCell ref="BK938:BN938"/>
    <mergeCell ref="BG933:BJ933"/>
    <mergeCell ref="BG936:BJ936"/>
    <mergeCell ref="BG938:BJ938"/>
    <mergeCell ref="BC936:BF936"/>
    <mergeCell ref="BM937:BN937"/>
    <mergeCell ref="BG939:BH939"/>
    <mergeCell ref="BI939:BJ939"/>
    <mergeCell ref="BK939:BL939"/>
    <mergeCell ref="BM939:BN939"/>
    <mergeCell ref="BG937:BH937"/>
    <mergeCell ref="BI937:BJ937"/>
    <mergeCell ref="BK934:BL934"/>
    <mergeCell ref="BC927:BF927"/>
    <mergeCell ref="G8:G9"/>
    <mergeCell ref="G10:G11"/>
    <mergeCell ref="G12:G13"/>
    <mergeCell ref="G14:G15"/>
    <mergeCell ref="G16:G17"/>
    <mergeCell ref="G18:G19"/>
    <mergeCell ref="G20:G21"/>
    <mergeCell ref="BX927:CC928"/>
    <mergeCell ref="BX929:CC930"/>
    <mergeCell ref="BO924:BP924"/>
    <mergeCell ref="AY915:AZ917"/>
    <mergeCell ref="AO914:AR914"/>
    <mergeCell ref="AK914:AN914"/>
    <mergeCell ref="BC909:BF913"/>
    <mergeCell ref="AU918:AV918"/>
    <mergeCell ref="AS918:AT918"/>
    <mergeCell ref="W915:X917"/>
    <mergeCell ref="AW920:AX920"/>
    <mergeCell ref="BK923:BN923"/>
    <mergeCell ref="BK909:BN913"/>
    <mergeCell ref="BK918:BL918"/>
    <mergeCell ref="BM915:BN917"/>
    <mergeCell ref="BK915:BL917"/>
    <mergeCell ref="BI915:BJ917"/>
    <mergeCell ref="FR960:FT981"/>
    <mergeCell ref="AQ942:AR942"/>
    <mergeCell ref="AS942:AT942"/>
    <mergeCell ref="AU942:AV942"/>
    <mergeCell ref="AW942:AX942"/>
    <mergeCell ref="AY942:AZ942"/>
    <mergeCell ref="BA942:BB942"/>
    <mergeCell ref="BC942:BF942"/>
    <mergeCell ref="BG942:BH942"/>
    <mergeCell ref="BI942:BJ942"/>
    <mergeCell ref="AK946:AR946"/>
  </mergeCells>
  <phoneticPr fontId="5" type="noConversion"/>
  <dataValidations count="13">
    <dataValidation type="list" allowBlank="1" showInputMessage="1" showErrorMessage="1" sqref="D14" xr:uid="{BC7670EE-E6FB-4B78-AC76-B3BB24CAE335}">
      <formula1>$B$954:$B$956</formula1>
    </dataValidation>
    <dataValidation type="list" allowBlank="1" showInputMessage="1" showErrorMessage="1" sqref="D18" xr:uid="{8D4102D8-935B-458A-A599-470B2A09F167}">
      <formula1>$B$965:$B$966</formula1>
    </dataValidation>
    <dataValidation type="list" allowBlank="1" showInputMessage="1" showErrorMessage="1" sqref="A2:C2" xr:uid="{E9693EFD-14CD-4565-9909-1139E6C95629}">
      <formula1>$FV$924:$FW$924</formula1>
    </dataValidation>
    <dataValidation type="list" allowBlank="1" showInputMessage="1" showErrorMessage="1" sqref="D8:F9" xr:uid="{8149F861-A5E9-4816-A593-C7CC53FFCB31}">
      <formula1>$FU$960:$FU$981</formula1>
    </dataValidation>
    <dataValidation type="list" allowBlank="1" showInputMessage="1" showErrorMessage="1" sqref="AL27:AL345" xr:uid="{D32CE669-D77C-42EA-87EA-385E28FC7AFE}">
      <formula1>IF($D$14=$B$954,A954:A970,IF($D$14=$B$955,A954:A970,IF($D$14=$B$956,A955:A970)))</formula1>
    </dataValidation>
    <dataValidation type="list" allowBlank="1" showInputMessage="1" showErrorMessage="1" sqref="AL346:AL517" xr:uid="{CCE1CBE2-4330-441E-93B5-8E99E822282E}">
      <formula1>IF($D$14=$B$954,A955:A971,IF($D$14=$B$955,A955:A971,IF($D$14=$B$956,A956:A971)))</formula1>
    </dataValidation>
    <dataValidation type="list" allowBlank="1" showInputMessage="1" showErrorMessage="1" sqref="AL518:AL691" xr:uid="{273F104F-CD98-4918-9C67-E7E8CFCB8113}">
      <formula1>IF($D$14=$B$954,A955:A971,IF($D$14=$B$955,A955:A971,IF($D$14=$B$956,A956:A971)))</formula1>
    </dataValidation>
    <dataValidation type="list" allowBlank="1" showInputMessage="1" showErrorMessage="1" sqref="AL692:AL780" xr:uid="{D83D4407-48BE-46A4-8BCF-E7B9886BAB37}">
      <formula1>IF($D$14=$B$954,A960:A976,IF($D$14=$B$955,A960:A976,IF($D$14=$B$956,A961:A976)))</formula1>
    </dataValidation>
    <dataValidation type="list" allowBlank="1" showInputMessage="1" showErrorMessage="1" sqref="AL781:AL875" xr:uid="{3F5316B8-6C06-4CE7-BD84-2353E8FFA839}">
      <formula1>IF($D$14=$B$954,A955:A971,IF($D$14=$B$955,A955:A971,IF($D$14=$B$956,A956:A971)))</formula1>
    </dataValidation>
    <dataValidation type="list" allowBlank="1" showInputMessage="1" showErrorMessage="1" sqref="AL876:AL904" xr:uid="{474813C0-502B-4D3C-8AA9-E7C0B7AD9B95}">
      <formula1>IF($D$14=$B$954,A985:A1001,IF($D$14=$B$955,A985:A1001,IF($D$14=$B$956,A986:A1001)))</formula1>
    </dataValidation>
    <dataValidation type="list" allowBlank="1" showInputMessage="1" showErrorMessage="1" sqref="AL905:AL907" xr:uid="{58B5E5F7-A850-4867-8D68-517AF47C5D0B}">
      <formula1>IF($D$14=$B$954,A1011:A1027,IF($D$14=$B$955,A1011:A1027,IF($D$14=$B$956,A1012:A1027)))</formula1>
    </dataValidation>
    <dataValidation type="list" allowBlank="1" showInputMessage="1" showErrorMessage="1" sqref="D16:F17" xr:uid="{205FFD75-CD71-41BC-8204-7F73C22FE96A}">
      <formula1>IF($D$8=$FU$977,B958:B958,B957:B958)</formula1>
    </dataValidation>
    <dataValidation type="list" allowBlank="1" showInputMessage="1" showErrorMessage="1" sqref="D12:F13" xr:uid="{19B5B55D-D367-4CB2-89A5-7DEE9182CC3B}">
      <formula1>IF($T$919=1,$B$961:$B$963,$B$961:$B$962)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  <colBreaks count="1" manualBreakCount="1">
    <brk id="38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m U V s U f y t c Y + k A A A A 9 Q A A A B I A H A B D b 2 5 m a W c v U G F j a 2 F n Z S 5 4 b W w g o h g A K K A U A A A A A A A A A A A A A A A A A A A A A A A A A A A A h Y 8 x D o I w G I W v Q r r T 1 h q V k J 8 y u I I x M T G u T a n Q C M X Q Y r m b g 0 f y C m I U d X N 8 3 / u G 9 + 7 X G 6 R D U w c X 1 V n d m g T N M E W B M r I t t C k T 1 L t j G K G U w 1 b I k y h V M M r G x o M t E l Q 5 d 4 4 J 8 d 5 j P 8 d t V x J G 6 Y w c 8 m w n K 9 U I 9 J H 1 f z n U x j p h p E I c 9 q 8 x n O F o i V d s g S m Q i U G u z b d n 4 9 x n + w N h 3 d e u 7 x Q 3 d b j J g E w R y P s C f w B Q S w M E F A A C A A g A m U V s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l F b F E o i k e 4 D g A A A B E A A A A T A B w A R m 9 y b X V s Y X M v U 2 V j d G l v b j E u b S C i G A A o o B Q A A A A A A A A A A A A A A A A A A A A A A A A A A A A r T k 0 u y c z P U w i G 0 I b W A F B L A Q I t A B Q A A g A I A J l F b F H 8 r X G P p A A A A P U A A A A S A A A A A A A A A A A A A A A A A A A A A A B D b 2 5 m a W c v U G F j a 2 F n Z S 5 4 b W x Q S w E C L Q A U A A I A C A C Z R W x R D 8 r p q 6 Q A A A D p A A A A E w A A A A A A A A A A A A A A A A D w A A A A W 0 N v b n R l b n R f V H l w Z X N d L n h t b F B L A Q I t A B Q A A g A I A J l F b F E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W Y w t 7 G b h 6 R J J T 8 W M i O f C M A A A A A A I A A A A A A A N m A A D A A A A A E A A A A E G D j A a M 0 G m J I B l R g u 0 k 7 a 8 A A A A A B I A A A K A A A A A Q A A A A Y Q C 4 p Y H y e 3 P c y J 7 4 0 L z 0 v l A A A A D n 0 b D v G H B f y P b p k B j d F s U x L b O k E T T J e h n c B N l 0 V 2 Q f h R V k r O f B L X e W n i t G S Y v t U V L u 0 m r u X N 1 8 0 0 a y X T N 9 N q c e F + T E + 8 4 S z b / K h M r j N d c I Q R Q A A A B 4 4 j t u p w 3 z Z 7 a k 3 P + g 8 M 3 K Q 6 9 p V Q = = < / D a t a M a s h u p > 
</file>

<file path=customXml/itemProps1.xml><?xml version="1.0" encoding="utf-8"?>
<ds:datastoreItem xmlns:ds="http://schemas.openxmlformats.org/officeDocument/2006/customXml" ds:itemID="{06C040CA-C53A-47DB-BCDF-FB5C639D2C9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Forest FES-rekenschema</vt:lpstr>
      <vt:lpstr>'Forest FES-rekenschema'!Afdrukbereik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Wouter Mulderij – Forestgroup</dc:creator>
  <cp:lastModifiedBy>Wouter Mulderij – Forestgroup</cp:lastModifiedBy>
  <cp:lastPrinted>2025-04-28T12:51:27Z</cp:lastPrinted>
  <dcterms:created xsi:type="dcterms:W3CDTF">2020-11-12T07:07:18Z</dcterms:created>
  <dcterms:modified xsi:type="dcterms:W3CDTF">2025-06-04T09:18:27Z</dcterms:modified>
</cp:coreProperties>
</file>